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8750" yWindow="-20" windowWidth="8580" windowHeight="8810" activeTab="1"/>
  </bookViews>
  <sheets>
    <sheet name="Структура в сравнении" sheetId="16" r:id="rId1"/>
    <sheet name="Меню" sheetId="2" r:id="rId2"/>
    <sheet name="Расчёт ХЭХ" sheetId="3" r:id="rId3"/>
    <sheet name="П и ЭЦ_СанПин" sheetId="4" r:id="rId4"/>
    <sheet name="Выполнение норм" sheetId="20" r:id="rId5"/>
    <sheet name="Справочно_Нетто" sheetId="17" r:id="rId6"/>
    <sheet name="Справочно_НЕТТО Свод" sheetId="18" r:id="rId7"/>
    <sheet name="Справочно_Ведомость контроля" sheetId="19" r:id="rId8"/>
    <sheet name="запрет" sheetId="15" r:id="rId9"/>
  </sheets>
  <definedNames>
    <definedName name="_xlnm._FilterDatabase" localSheetId="1">Меню!#REF!</definedName>
    <definedName name="_xlnm.Print_Area" localSheetId="4">'Выполнение норм'!$A$1:$AI$45</definedName>
    <definedName name="_xlnm.Print_Area" localSheetId="1">Меню!$A$1:$O$300</definedName>
    <definedName name="_xlnm.Print_Area" localSheetId="3">'П и ЭЦ_СанПин'!$A$1:$Q$64</definedName>
    <definedName name="_xlnm.Print_Area" localSheetId="2">'Расчёт ХЭХ'!$A$1:$Q$20</definedName>
    <definedName name="_xlnm.Print_Area" localSheetId="6">'Справочно_НЕТТО Свод'!$A$1:$T$69</definedName>
  </definedNames>
  <calcPr calcId="125725" refMode="R1C1"/>
</workbook>
</file>

<file path=xl/calcChain.xml><?xml version="1.0" encoding="utf-8"?>
<calcChain xmlns="http://schemas.openxmlformats.org/spreadsheetml/2006/main">
  <c r="C45" i="19"/>
  <c r="AV6" i="17" l="1"/>
  <c r="E18" i="3" l="1"/>
  <c r="E15"/>
  <c r="E12"/>
  <c r="E9"/>
  <c r="E6"/>
  <c r="C24" i="18" l="1"/>
  <c r="AV8" i="17"/>
  <c r="AV10"/>
  <c r="AV12"/>
  <c r="AV14"/>
  <c r="AU13"/>
  <c r="S48" i="18" s="1"/>
  <c r="AT13" i="17"/>
  <c r="L28" i="18" s="1"/>
  <c r="AS13" i="17"/>
  <c r="L56" i="18" s="1"/>
  <c r="AR13" i="17"/>
  <c r="S52" i="18" s="1"/>
  <c r="AQ13" i="17"/>
  <c r="E38" i="18" s="1"/>
  <c r="L38" i="19" s="1"/>
  <c r="AP13" i="17"/>
  <c r="AO13"/>
  <c r="AN13"/>
  <c r="AM13"/>
  <c r="L53" i="18" s="1"/>
  <c r="AL13" i="17"/>
  <c r="E29" i="18" s="1"/>
  <c r="L29" i="19" s="1"/>
  <c r="AK13" i="17"/>
  <c r="E30" i="18" s="1"/>
  <c r="L30" i="19" s="1"/>
  <c r="AF9" i="20" s="1"/>
  <c r="AJ13" i="17"/>
  <c r="E41" i="18" s="1"/>
  <c r="L41" i="19" s="1"/>
  <c r="AI13" i="17"/>
  <c r="E31" i="18" s="1"/>
  <c r="AH13" i="17"/>
  <c r="E44" i="18" s="1"/>
  <c r="AF43" i="20" s="1"/>
  <c r="AG13" i="17"/>
  <c r="L48" i="18" s="1"/>
  <c r="AF13" i="17"/>
  <c r="S43" i="18" s="1"/>
  <c r="AE13" i="17"/>
  <c r="E15" i="18" s="1"/>
  <c r="L15" i="19" s="1"/>
  <c r="M15" s="1"/>
  <c r="AD13" i="17"/>
  <c r="AC13"/>
  <c r="L11" i="18" s="1"/>
  <c r="AB13" i="17"/>
  <c r="L13" i="18" s="1"/>
  <c r="AA13" i="17"/>
  <c r="L47" i="18" s="1"/>
  <c r="Z13" i="17"/>
  <c r="S57" i="18" s="1"/>
  <c r="S56" s="1"/>
  <c r="E27" s="1"/>
  <c r="L27" i="19" s="1"/>
  <c r="Y13" i="17"/>
  <c r="S21" i="18" s="1"/>
  <c r="S19" s="1"/>
  <c r="E24" s="1"/>
  <c r="L24" i="19" s="1"/>
  <c r="M24" s="1"/>
  <c r="X13" i="17"/>
  <c r="E33" i="18" s="1"/>
  <c r="W13" i="17"/>
  <c r="L49" i="18" s="1"/>
  <c r="V13" i="17"/>
  <c r="L25" i="18" s="1"/>
  <c r="U13" i="17"/>
  <c r="S37" i="18" s="1"/>
  <c r="T13" i="17"/>
  <c r="S51" i="18" s="1"/>
  <c r="S13" i="17"/>
  <c r="R13"/>
  <c r="L10" i="18" s="1"/>
  <c r="Q13" i="17"/>
  <c r="L8" i="18" s="1"/>
  <c r="P13" i="17"/>
  <c r="L9" i="18" s="1"/>
  <c r="O13" i="17"/>
  <c r="L7" i="18" s="1"/>
  <c r="N13" i="17"/>
  <c r="M13"/>
  <c r="E28" i="18" s="1"/>
  <c r="L28" i="19" s="1"/>
  <c r="M28" s="1"/>
  <c r="L13" i="17"/>
  <c r="E11" i="18" s="1"/>
  <c r="L11" i="19" s="1"/>
  <c r="K13" i="17"/>
  <c r="L45" i="18" s="1"/>
  <c r="J13" i="17"/>
  <c r="E39" i="18" s="1"/>
  <c r="L39" i="19" s="1"/>
  <c r="AF39" i="20" s="1"/>
  <c r="I13" i="17"/>
  <c r="H13"/>
  <c r="S36" i="18" s="1"/>
  <c r="G13" i="17"/>
  <c r="L16" i="18" s="1"/>
  <c r="F13" i="17"/>
  <c r="S6" i="18" s="1"/>
  <c r="E13" i="17"/>
  <c r="L31" i="18" s="1"/>
  <c r="D13" i="17"/>
  <c r="C13"/>
  <c r="B13"/>
  <c r="AU11"/>
  <c r="R48" i="18" s="1"/>
  <c r="AT11" i="17"/>
  <c r="K28" i="18" s="1"/>
  <c r="AS11" i="17"/>
  <c r="K56" i="18" s="1"/>
  <c r="AR11" i="17"/>
  <c r="R52" i="18" s="1"/>
  <c r="AQ11" i="17"/>
  <c r="D38" i="18" s="1"/>
  <c r="J38" i="19" s="1"/>
  <c r="AP11" i="17"/>
  <c r="AO11"/>
  <c r="AN11"/>
  <c r="AM11"/>
  <c r="K53" i="18" s="1"/>
  <c r="AL11" i="17"/>
  <c r="D29" i="18" s="1"/>
  <c r="J29" i="19" s="1"/>
  <c r="Y7" i="20" s="1"/>
  <c r="AK11" i="17"/>
  <c r="D30" i="18" s="1"/>
  <c r="J30" i="19" s="1"/>
  <c r="AJ11" i="17"/>
  <c r="D41" i="18" s="1"/>
  <c r="J41" i="19" s="1"/>
  <c r="AI11" i="17"/>
  <c r="D31" i="18" s="1"/>
  <c r="J31" i="19" s="1"/>
  <c r="Y8" i="20" s="1"/>
  <c r="AH11" i="17"/>
  <c r="D44" i="18" s="1"/>
  <c r="AG11" i="17"/>
  <c r="K48" i="18" s="1"/>
  <c r="AF11" i="17"/>
  <c r="R43" i="18" s="1"/>
  <c r="AE11" i="17"/>
  <c r="D15" i="18" s="1"/>
  <c r="J15" i="19" s="1"/>
  <c r="K15" s="1"/>
  <c r="AD11" i="17"/>
  <c r="AC11"/>
  <c r="K11" i="18" s="1"/>
  <c r="AB11" i="17"/>
  <c r="K13" i="18" s="1"/>
  <c r="AA11" i="17"/>
  <c r="K47" i="18" s="1"/>
  <c r="Z11" i="17"/>
  <c r="R57" i="18" s="1"/>
  <c r="R56" s="1"/>
  <c r="D27" s="1"/>
  <c r="J27" i="19" s="1"/>
  <c r="Y11" i="17"/>
  <c r="R21" i="18" s="1"/>
  <c r="R19" s="1"/>
  <c r="D24" s="1"/>
  <c r="J24" i="19" s="1"/>
  <c r="X11" i="17"/>
  <c r="D33" i="18" s="1"/>
  <c r="J33" i="19" s="1"/>
  <c r="W11" i="17"/>
  <c r="K49" i="18" s="1"/>
  <c r="V11" i="17"/>
  <c r="K25" i="18" s="1"/>
  <c r="U11" i="17"/>
  <c r="R37" i="18" s="1"/>
  <c r="T11" i="17"/>
  <c r="R51" i="18" s="1"/>
  <c r="S11" i="17"/>
  <c r="R11"/>
  <c r="K10" i="18" s="1"/>
  <c r="Q11" i="17"/>
  <c r="K8" i="18" s="1"/>
  <c r="P11" i="17"/>
  <c r="K9" i="18" s="1"/>
  <c r="O11" i="17"/>
  <c r="K7" i="18" s="1"/>
  <c r="N11" i="17"/>
  <c r="M11"/>
  <c r="D28" i="18" s="1"/>
  <c r="J28" i="19" s="1"/>
  <c r="K28" s="1"/>
  <c r="L11" i="17"/>
  <c r="D11" i="18" s="1"/>
  <c r="J11" i="19" s="1"/>
  <c r="K11" i="17"/>
  <c r="K45" i="18" s="1"/>
  <c r="J11" i="17"/>
  <c r="D39" i="18" s="1"/>
  <c r="J39" i="19" s="1"/>
  <c r="I11" i="17"/>
  <c r="H11"/>
  <c r="R36" i="18" s="1"/>
  <c r="G11" i="17"/>
  <c r="K16" i="18" s="1"/>
  <c r="F11" i="17"/>
  <c r="R6" i="18" s="1"/>
  <c r="R5" s="1"/>
  <c r="D21" s="1"/>
  <c r="J21" i="19" s="1"/>
  <c r="E11" i="17"/>
  <c r="K31" i="18" s="1"/>
  <c r="D11" i="17"/>
  <c r="C11"/>
  <c r="B11"/>
  <c r="R35" i="18" s="1"/>
  <c r="AU9" i="17"/>
  <c r="Q48" i="18" s="1"/>
  <c r="AT9" i="17"/>
  <c r="J28" i="18" s="1"/>
  <c r="AS9" i="17"/>
  <c r="J56" i="18" s="1"/>
  <c r="AR9" i="17"/>
  <c r="Q52" i="18" s="1"/>
  <c r="AQ9" i="17"/>
  <c r="C38" i="18" s="1"/>
  <c r="H38" i="19" s="1"/>
  <c r="AP9" i="17"/>
  <c r="AO9"/>
  <c r="AN9"/>
  <c r="AM9"/>
  <c r="J53" i="18" s="1"/>
  <c r="AL9" i="17"/>
  <c r="C29" i="18" s="1"/>
  <c r="H29" i="19" s="1"/>
  <c r="Q7" i="20" s="1"/>
  <c r="AK9" i="17"/>
  <c r="C30" i="18" s="1"/>
  <c r="H30" i="19" s="1"/>
  <c r="Q9" i="20" s="1"/>
  <c r="AJ9" i="17"/>
  <c r="C41" i="18" s="1"/>
  <c r="H41" i="19" s="1"/>
  <c r="AI9" i="17"/>
  <c r="C31" i="18" s="1"/>
  <c r="H31" i="19" s="1"/>
  <c r="Q8" i="20" s="1"/>
  <c r="AH9" i="17"/>
  <c r="C44" i="18" s="1"/>
  <c r="Q43" i="20" s="1"/>
  <c r="AG9" i="17"/>
  <c r="J48" i="18" s="1"/>
  <c r="AF9" i="17"/>
  <c r="Q43" i="18" s="1"/>
  <c r="AE9" i="17"/>
  <c r="C15" i="18" s="1"/>
  <c r="H15" i="19" s="1"/>
  <c r="I15" s="1"/>
  <c r="AD9" i="17"/>
  <c r="AC9"/>
  <c r="J11" i="18" s="1"/>
  <c r="AB9" i="17"/>
  <c r="J13" i="18" s="1"/>
  <c r="AA9" i="17"/>
  <c r="J47" i="18" s="1"/>
  <c r="Z9" i="17"/>
  <c r="Q57" i="18" s="1"/>
  <c r="Q56" s="1"/>
  <c r="C27" s="1"/>
  <c r="H27" i="19" s="1"/>
  <c r="Y9" i="17"/>
  <c r="Q21" i="18" s="1"/>
  <c r="X9" i="17"/>
  <c r="C33" i="18" s="1"/>
  <c r="H33" i="19" s="1"/>
  <c r="W9" i="17"/>
  <c r="J49" i="18" s="1"/>
  <c r="V9" i="17"/>
  <c r="J25" i="18" s="1"/>
  <c r="U9" i="17"/>
  <c r="Q37" i="18" s="1"/>
  <c r="T9" i="17"/>
  <c r="Q51" i="18" s="1"/>
  <c r="S9" i="17"/>
  <c r="R9"/>
  <c r="J10" i="18" s="1"/>
  <c r="Q9" i="17"/>
  <c r="J8" i="18" s="1"/>
  <c r="P9" i="17"/>
  <c r="J9" i="18" s="1"/>
  <c r="O9" i="17"/>
  <c r="J7" i="18" s="1"/>
  <c r="N9" i="17"/>
  <c r="M9"/>
  <c r="C28" i="18" s="1"/>
  <c r="H28" i="19" s="1"/>
  <c r="I28" s="1"/>
  <c r="L9" i="17"/>
  <c r="C11" i="18" s="1"/>
  <c r="K9" i="17"/>
  <c r="J45" i="18" s="1"/>
  <c r="J9" i="17"/>
  <c r="C39" i="18" s="1"/>
  <c r="H39" i="19" s="1"/>
  <c r="Q39" i="20" s="1"/>
  <c r="I9" i="17"/>
  <c r="H9"/>
  <c r="Q36" i="18" s="1"/>
  <c r="G9" i="17"/>
  <c r="J16" i="18" s="1"/>
  <c r="F9" i="17"/>
  <c r="Q6" i="18" s="1"/>
  <c r="E9" i="17"/>
  <c r="J31" i="18" s="1"/>
  <c r="D9" i="17"/>
  <c r="C9"/>
  <c r="B9"/>
  <c r="C7"/>
  <c r="D7"/>
  <c r="D15" s="1"/>
  <c r="D16" s="1"/>
  <c r="E7"/>
  <c r="E15" s="1"/>
  <c r="E16" s="1"/>
  <c r="F7"/>
  <c r="P6" i="18" s="1"/>
  <c r="T6" s="1"/>
  <c r="G7" i="17"/>
  <c r="H7"/>
  <c r="H15" s="1"/>
  <c r="H16" s="1"/>
  <c r="I7"/>
  <c r="I15" s="1"/>
  <c r="I16" s="1"/>
  <c r="J7"/>
  <c r="J15" s="1"/>
  <c r="J16" s="1"/>
  <c r="K7"/>
  <c r="K15" s="1"/>
  <c r="K16" s="1"/>
  <c r="L7"/>
  <c r="L15" s="1"/>
  <c r="L16" s="1"/>
  <c r="M7"/>
  <c r="M15" s="1"/>
  <c r="M16" s="1"/>
  <c r="N7"/>
  <c r="N15" s="1"/>
  <c r="N16" s="1"/>
  <c r="O7"/>
  <c r="O15" s="1"/>
  <c r="O16" s="1"/>
  <c r="P7"/>
  <c r="P15" s="1"/>
  <c r="P16" s="1"/>
  <c r="Q7"/>
  <c r="Q15" s="1"/>
  <c r="Q16" s="1"/>
  <c r="R7"/>
  <c r="R15" s="1"/>
  <c r="R16" s="1"/>
  <c r="S7"/>
  <c r="S15" s="1"/>
  <c r="S16" s="1"/>
  <c r="T7"/>
  <c r="T15" s="1"/>
  <c r="T16" s="1"/>
  <c r="U7"/>
  <c r="U15" s="1"/>
  <c r="U16" s="1"/>
  <c r="V7"/>
  <c r="V15" s="1"/>
  <c r="V16" s="1"/>
  <c r="W7"/>
  <c r="W15" s="1"/>
  <c r="W16" s="1"/>
  <c r="X7"/>
  <c r="X15" s="1"/>
  <c r="X16" s="1"/>
  <c r="Y7"/>
  <c r="Y15" s="1"/>
  <c r="Y16" s="1"/>
  <c r="Z7"/>
  <c r="Z15" s="1"/>
  <c r="Z16" s="1"/>
  <c r="AA7"/>
  <c r="AA15" s="1"/>
  <c r="AA16" s="1"/>
  <c r="AB7"/>
  <c r="AB15" s="1"/>
  <c r="AB16" s="1"/>
  <c r="AC7"/>
  <c r="AC15" s="1"/>
  <c r="AC16" s="1"/>
  <c r="AD7"/>
  <c r="AD15" s="1"/>
  <c r="AD16" s="1"/>
  <c r="AE7"/>
  <c r="AE15" s="1"/>
  <c r="AE16" s="1"/>
  <c r="AF7"/>
  <c r="AF15" s="1"/>
  <c r="AF16" s="1"/>
  <c r="AG7"/>
  <c r="AG15" s="1"/>
  <c r="AG16" s="1"/>
  <c r="AH7"/>
  <c r="AH15" s="1"/>
  <c r="AH16" s="1"/>
  <c r="AI7"/>
  <c r="AI15" s="1"/>
  <c r="AI16" s="1"/>
  <c r="AJ7"/>
  <c r="AJ15" s="1"/>
  <c r="AJ16" s="1"/>
  <c r="AK7"/>
  <c r="AK15" s="1"/>
  <c r="AK16" s="1"/>
  <c r="AL7"/>
  <c r="AL15" s="1"/>
  <c r="AL16" s="1"/>
  <c r="AM7"/>
  <c r="AM15" s="1"/>
  <c r="AM16" s="1"/>
  <c r="AN7"/>
  <c r="AN15" s="1"/>
  <c r="AN16" s="1"/>
  <c r="AO7"/>
  <c r="AO15" s="1"/>
  <c r="AO16" s="1"/>
  <c r="AP7"/>
  <c r="AP15" s="1"/>
  <c r="AP16" s="1"/>
  <c r="AQ7"/>
  <c r="AQ15" s="1"/>
  <c r="AQ16" s="1"/>
  <c r="AR7"/>
  <c r="AR15" s="1"/>
  <c r="AR16" s="1"/>
  <c r="AS7"/>
  <c r="AS15" s="1"/>
  <c r="AS16" s="1"/>
  <c r="AT7"/>
  <c r="AT15" s="1"/>
  <c r="AT16" s="1"/>
  <c r="AU7"/>
  <c r="AU15" s="1"/>
  <c r="AU16" s="1"/>
  <c r="B7"/>
  <c r="D55" i="4"/>
  <c r="D56"/>
  <c r="D57"/>
  <c r="D58"/>
  <c r="D59"/>
  <c r="D60"/>
  <c r="D61"/>
  <c r="D62"/>
  <c r="D63"/>
  <c r="D64"/>
  <c r="D40"/>
  <c r="D41"/>
  <c r="D42"/>
  <c r="D43"/>
  <c r="D44"/>
  <c r="D45"/>
  <c r="D46"/>
  <c r="D47"/>
  <c r="D48"/>
  <c r="D49"/>
  <c r="D25"/>
  <c r="D26"/>
  <c r="D27"/>
  <c r="D28"/>
  <c r="D29"/>
  <c r="D30"/>
  <c r="D31"/>
  <c r="D32"/>
  <c r="D33"/>
  <c r="D34"/>
  <c r="D10"/>
  <c r="D11"/>
  <c r="D12"/>
  <c r="D13"/>
  <c r="D14"/>
  <c r="D15"/>
  <c r="D16"/>
  <c r="D17"/>
  <c r="D18"/>
  <c r="D19"/>
  <c r="D54"/>
  <c r="D39"/>
  <c r="D24"/>
  <c r="D9"/>
  <c r="D45" i="20"/>
  <c r="Z44"/>
  <c r="K44" s="1"/>
  <c r="AG44" s="1"/>
  <c r="R44" s="1"/>
  <c r="Z42"/>
  <c r="K42" s="1"/>
  <c r="AG42" s="1"/>
  <c r="R42" s="1"/>
  <c r="Z41"/>
  <c r="K41" s="1"/>
  <c r="AG41" s="1"/>
  <c r="R41" s="1"/>
  <c r="Z40"/>
  <c r="K40" s="1"/>
  <c r="AG40" s="1"/>
  <c r="R40" s="1"/>
  <c r="Z39"/>
  <c r="K39" s="1"/>
  <c r="AG39" s="1"/>
  <c r="R39" s="1"/>
  <c r="Z38"/>
  <c r="K38" s="1"/>
  <c r="Z36"/>
  <c r="K36" s="1"/>
  <c r="AG36" s="1"/>
  <c r="R36" s="1"/>
  <c r="Z35"/>
  <c r="K35" s="1"/>
  <c r="AG35" s="1"/>
  <c r="R35" s="1"/>
  <c r="Z34"/>
  <c r="Z33"/>
  <c r="K33" s="1"/>
  <c r="AG33" s="1"/>
  <c r="R33" s="1"/>
  <c r="Z32"/>
  <c r="K32" s="1"/>
  <c r="AG32" s="1"/>
  <c r="R32" s="1"/>
  <c r="C31"/>
  <c r="Z30"/>
  <c r="K30" s="1"/>
  <c r="AG30" s="1"/>
  <c r="R30" s="1"/>
  <c r="Z29"/>
  <c r="K29" s="1"/>
  <c r="AG29" s="1"/>
  <c r="R29" s="1"/>
  <c r="Z28"/>
  <c r="K28" s="1"/>
  <c r="AG28" s="1"/>
  <c r="R28" s="1"/>
  <c r="Z27"/>
  <c r="K27" s="1"/>
  <c r="AG27" s="1"/>
  <c r="R27" s="1"/>
  <c r="AF26"/>
  <c r="Z26"/>
  <c r="K26" s="1"/>
  <c r="AG26" s="1"/>
  <c r="Q26"/>
  <c r="AG24"/>
  <c r="AI24" s="1"/>
  <c r="Z24"/>
  <c r="AA24" s="1"/>
  <c r="K24"/>
  <c r="L24" s="1"/>
  <c r="C24"/>
  <c r="E24" s="1"/>
  <c r="Z23"/>
  <c r="K23"/>
  <c r="AG23" s="1"/>
  <c r="R23" s="1"/>
  <c r="Z22"/>
  <c r="K22" s="1"/>
  <c r="AG22" s="1"/>
  <c r="R22" s="1"/>
  <c r="Z21"/>
  <c r="K21" s="1"/>
  <c r="Z19"/>
  <c r="K19"/>
  <c r="AG19" s="1"/>
  <c r="R19" s="1"/>
  <c r="Z18"/>
  <c r="K18"/>
  <c r="AG18" s="1"/>
  <c r="Z16"/>
  <c r="K16"/>
  <c r="AG16" s="1"/>
  <c r="R16" s="1"/>
  <c r="Z15"/>
  <c r="K15"/>
  <c r="AG15" s="1"/>
  <c r="R15" s="1"/>
  <c r="Z14"/>
  <c r="K14" s="1"/>
  <c r="AG14" s="1"/>
  <c r="R14" s="1"/>
  <c r="Z13"/>
  <c r="K13" s="1"/>
  <c r="AG13" s="1"/>
  <c r="R13" s="1"/>
  <c r="Z12"/>
  <c r="K12" s="1"/>
  <c r="AG12" s="1"/>
  <c r="R12" s="1"/>
  <c r="Z11"/>
  <c r="K11" s="1"/>
  <c r="AG11" s="1"/>
  <c r="R11" s="1"/>
  <c r="O10"/>
  <c r="A10"/>
  <c r="Z9"/>
  <c r="K9" s="1"/>
  <c r="AG9" s="1"/>
  <c r="R9" s="1"/>
  <c r="Z8"/>
  <c r="K8" s="1"/>
  <c r="AG8" s="1"/>
  <c r="R8" s="1"/>
  <c r="Z7"/>
  <c r="K7" s="1"/>
  <c r="AG7" s="1"/>
  <c r="R7" s="1"/>
  <c r="Z6"/>
  <c r="K6" s="1"/>
  <c r="AG6" s="1"/>
  <c r="L42" i="19"/>
  <c r="J42"/>
  <c r="Y42" i="20" s="1"/>
  <c r="H42" i="19"/>
  <c r="F42"/>
  <c r="J42" i="20" s="1"/>
  <c r="L37" i="19"/>
  <c r="AF36" i="20" s="1"/>
  <c r="J37" i="19"/>
  <c r="H37"/>
  <c r="Q36" i="20" s="1"/>
  <c r="F37" i="19"/>
  <c r="L34"/>
  <c r="J34"/>
  <c r="H34"/>
  <c r="F34"/>
  <c r="L32"/>
  <c r="AF32" i="20" s="1"/>
  <c r="J32" i="19"/>
  <c r="Y32" i="20" s="1"/>
  <c r="H32" i="19"/>
  <c r="Q32" i="20" s="1"/>
  <c r="F32" i="19"/>
  <c r="G32" s="1"/>
  <c r="L26"/>
  <c r="AF13" i="20" s="1"/>
  <c r="AH13" s="1"/>
  <c r="J26" i="19"/>
  <c r="Y13" i="20" s="1"/>
  <c r="H26" i="19"/>
  <c r="Q13" i="20" s="1"/>
  <c r="F26" i="19"/>
  <c r="H25"/>
  <c r="I25" s="1"/>
  <c r="H24"/>
  <c r="I24" s="1"/>
  <c r="H23"/>
  <c r="L22"/>
  <c r="AF12" i="20" s="1"/>
  <c r="J22" i="19"/>
  <c r="H22"/>
  <c r="Q12" i="20" s="1"/>
  <c r="F22" i="19"/>
  <c r="H21"/>
  <c r="L19"/>
  <c r="AF23" i="20" s="1"/>
  <c r="J19" i="19"/>
  <c r="Y23" i="20" s="1"/>
  <c r="H19" i="19"/>
  <c r="Q23" i="20" s="1"/>
  <c r="F19" i="19"/>
  <c r="G19" s="1"/>
  <c r="H13"/>
  <c r="I13" s="1"/>
  <c r="H12"/>
  <c r="L10"/>
  <c r="AF29" i="20" s="1"/>
  <c r="J10" i="19"/>
  <c r="H10"/>
  <c r="Q29" i="20" s="1"/>
  <c r="F10" i="19"/>
  <c r="H9"/>
  <c r="L8"/>
  <c r="AF30" i="20" s="1"/>
  <c r="J8" i="19"/>
  <c r="H8"/>
  <c r="Q30" i="20" s="1"/>
  <c r="F8" i="19"/>
  <c r="H7"/>
  <c r="M6"/>
  <c r="I6"/>
  <c r="M67" i="18"/>
  <c r="M63"/>
  <c r="M62"/>
  <c r="M61"/>
  <c r="T60"/>
  <c r="L60"/>
  <c r="E6" s="1"/>
  <c r="K60"/>
  <c r="J60"/>
  <c r="I60"/>
  <c r="T59"/>
  <c r="T58"/>
  <c r="M57"/>
  <c r="M55"/>
  <c r="M54"/>
  <c r="T53"/>
  <c r="M50"/>
  <c r="T49"/>
  <c r="M46"/>
  <c r="F42"/>
  <c r="M41"/>
  <c r="M40"/>
  <c r="M39"/>
  <c r="M38" s="1"/>
  <c r="L38"/>
  <c r="K38"/>
  <c r="J38"/>
  <c r="I38"/>
  <c r="F37"/>
  <c r="M35"/>
  <c r="F34"/>
  <c r="M33"/>
  <c r="F32"/>
  <c r="T31"/>
  <c r="T30"/>
  <c r="M30"/>
  <c r="T29"/>
  <c r="U27" s="1"/>
  <c r="T28"/>
  <c r="S27"/>
  <c r="E25" s="1"/>
  <c r="L25" i="19" s="1"/>
  <c r="M25" s="1"/>
  <c r="R27" i="18"/>
  <c r="P27"/>
  <c r="B25" s="1"/>
  <c r="M27"/>
  <c r="M26"/>
  <c r="F26"/>
  <c r="D25"/>
  <c r="J25" i="19" s="1"/>
  <c r="K25" s="1"/>
  <c r="T24" i="18"/>
  <c r="M24"/>
  <c r="T23"/>
  <c r="M23"/>
  <c r="T22"/>
  <c r="M22"/>
  <c r="F22"/>
  <c r="F19"/>
  <c r="M17"/>
  <c r="T16"/>
  <c r="T15"/>
  <c r="M15"/>
  <c r="T14"/>
  <c r="S13"/>
  <c r="R13"/>
  <c r="P13"/>
  <c r="F10"/>
  <c r="T9"/>
  <c r="T8"/>
  <c r="F8"/>
  <c r="F7"/>
  <c r="D6"/>
  <c r="J7" i="19" s="1"/>
  <c r="B6" i="18"/>
  <c r="F7" i="19" s="1"/>
  <c r="L17"/>
  <c r="M17" s="1"/>
  <c r="L20"/>
  <c r="AF10" i="20" s="1"/>
  <c r="L36" i="19"/>
  <c r="L18"/>
  <c r="M18" s="1"/>
  <c r="L40"/>
  <c r="J17"/>
  <c r="K17" s="1"/>
  <c r="J20"/>
  <c r="Y10" i="20" s="1"/>
  <c r="J43" i="19"/>
  <c r="J18"/>
  <c r="K18" s="1"/>
  <c r="J40"/>
  <c r="Y40" i="20" s="1"/>
  <c r="H17" i="19"/>
  <c r="I17" s="1"/>
  <c r="H20"/>
  <c r="Q10" i="20" s="1"/>
  <c r="H36" i="19"/>
  <c r="H43"/>
  <c r="Q44" i="20" s="1"/>
  <c r="H18" i="19"/>
  <c r="I18" s="1"/>
  <c r="H40"/>
  <c r="M34" i="18"/>
  <c r="M6"/>
  <c r="M14"/>
  <c r="F40" i="19"/>
  <c r="J40" i="20" s="1"/>
  <c r="M29" i="18"/>
  <c r="Q19" i="20" l="1"/>
  <c r="D42" i="19"/>
  <c r="E42" s="1"/>
  <c r="D10"/>
  <c r="E10" s="1"/>
  <c r="M60" i="18"/>
  <c r="M22" i="19"/>
  <c r="C5" i="18"/>
  <c r="AB8" i="20"/>
  <c r="E5" i="18"/>
  <c r="F6"/>
  <c r="S13" i="20"/>
  <c r="T13" i="18"/>
  <c r="M8" i="19"/>
  <c r="AA13" i="20"/>
  <c r="I37" i="19"/>
  <c r="AH24" i="20"/>
  <c r="J68" i="18"/>
  <c r="J66" s="1"/>
  <c r="C35" s="1"/>
  <c r="H35" i="19" s="1"/>
  <c r="Q16" i="20" s="1"/>
  <c r="K51" i="18"/>
  <c r="K44" s="1"/>
  <c r="D12" s="1"/>
  <c r="J12" i="19" s="1"/>
  <c r="D5" i="18"/>
  <c r="J6" i="19" s="1"/>
  <c r="Y26" i="20" s="1"/>
  <c r="L68" i="18"/>
  <c r="L66" s="1"/>
  <c r="E35" s="1"/>
  <c r="L35" i="19" s="1"/>
  <c r="AF16" i="20" s="1"/>
  <c r="AI12"/>
  <c r="R24"/>
  <c r="S24" s="1"/>
  <c r="AA7"/>
  <c r="I10" i="19"/>
  <c r="I19"/>
  <c r="M19"/>
  <c r="I22"/>
  <c r="K32"/>
  <c r="M37"/>
  <c r="G42"/>
  <c r="K19"/>
  <c r="I32"/>
  <c r="M32"/>
  <c r="R47" i="18"/>
  <c r="D16" s="1"/>
  <c r="J16" i="19" s="1"/>
  <c r="K16" s="1"/>
  <c r="K20" i="20"/>
  <c r="G15" i="17"/>
  <c r="G16" s="1"/>
  <c r="J51" i="18"/>
  <c r="Q47"/>
  <c r="C16" s="1"/>
  <c r="H16" i="19" s="1"/>
  <c r="I16" s="1"/>
  <c r="L51" i="18"/>
  <c r="K68"/>
  <c r="K66" s="1"/>
  <c r="D35" s="1"/>
  <c r="J35" i="19" s="1"/>
  <c r="Y16" i="20" s="1"/>
  <c r="L31" i="19"/>
  <c r="AF8" i="20" s="1"/>
  <c r="R34" i="18"/>
  <c r="D23" s="1"/>
  <c r="J23" i="19" s="1"/>
  <c r="Y6" i="20"/>
  <c r="AB6" s="1"/>
  <c r="Y43"/>
  <c r="J44" i="19"/>
  <c r="AV9" i="17"/>
  <c r="AV13"/>
  <c r="S35" i="18"/>
  <c r="S34" s="1"/>
  <c r="E23" s="1"/>
  <c r="L23" i="19" s="1"/>
  <c r="M23" s="1"/>
  <c r="AV7" i="17"/>
  <c r="AV11"/>
  <c r="I47" i="18"/>
  <c r="I48"/>
  <c r="M48" s="1"/>
  <c r="I51"/>
  <c r="I53"/>
  <c r="M53" s="1"/>
  <c r="I56"/>
  <c r="I68"/>
  <c r="I66" s="1"/>
  <c r="B35" s="1"/>
  <c r="F35" i="19" s="1"/>
  <c r="J16" i="20" s="1"/>
  <c r="P21" i="18"/>
  <c r="P19" s="1"/>
  <c r="B24" s="1"/>
  <c r="F24" i="19" s="1"/>
  <c r="G24" s="1"/>
  <c r="P35" i="18"/>
  <c r="P36"/>
  <c r="P37"/>
  <c r="T37" s="1"/>
  <c r="P43"/>
  <c r="P41" s="1"/>
  <c r="B13" s="1"/>
  <c r="P48"/>
  <c r="P51"/>
  <c r="P52"/>
  <c r="T52" s="1"/>
  <c r="P57"/>
  <c r="P56" s="1"/>
  <c r="B27" s="1"/>
  <c r="F27" i="19" s="1"/>
  <c r="G27" s="1"/>
  <c r="B5" i="18"/>
  <c r="F6" i="19" s="1"/>
  <c r="D6" s="1"/>
  <c r="E6" s="1"/>
  <c r="B11" i="18"/>
  <c r="F11" i="19" s="1"/>
  <c r="J18" i="20" s="1"/>
  <c r="B15" i="18"/>
  <c r="F15" i="19" s="1"/>
  <c r="G15" s="1"/>
  <c r="B28" i="18"/>
  <c r="F28" i="19" s="1"/>
  <c r="G28" s="1"/>
  <c r="B29" i="18"/>
  <c r="B30"/>
  <c r="F30" i="19" s="1"/>
  <c r="B31" i="18"/>
  <c r="F31" i="19" s="1"/>
  <c r="J8" i="20" s="1"/>
  <c r="B33" i="18"/>
  <c r="F33" s="1"/>
  <c r="B38"/>
  <c r="F38" i="19" s="1"/>
  <c r="B39" i="18"/>
  <c r="F39" s="1"/>
  <c r="B41"/>
  <c r="F41" i="19" s="1"/>
  <c r="B44" i="18"/>
  <c r="F44" s="1"/>
  <c r="I49"/>
  <c r="M49" s="1"/>
  <c r="I7"/>
  <c r="I8"/>
  <c r="M8" s="1"/>
  <c r="I9"/>
  <c r="M9" s="1"/>
  <c r="I10"/>
  <c r="M10" s="1"/>
  <c r="I11"/>
  <c r="I13"/>
  <c r="M13" s="1"/>
  <c r="I16"/>
  <c r="M16" s="1"/>
  <c r="I28"/>
  <c r="M28" s="1"/>
  <c r="I31"/>
  <c r="I45"/>
  <c r="I25"/>
  <c r="Q35"/>
  <c r="S12" i="20"/>
  <c r="S7"/>
  <c r="R34"/>
  <c r="AG34"/>
  <c r="K34"/>
  <c r="AI26"/>
  <c r="K25"/>
  <c r="Z25"/>
  <c r="Z20"/>
  <c r="Z17"/>
  <c r="T12"/>
  <c r="AH12"/>
  <c r="Z5"/>
  <c r="T9"/>
  <c r="T7"/>
  <c r="K5"/>
  <c r="M39" i="19"/>
  <c r="I39"/>
  <c r="K31"/>
  <c r="I31"/>
  <c r="M30"/>
  <c r="Y9" i="20"/>
  <c r="AB9" s="1"/>
  <c r="K30" i="19"/>
  <c r="F30" i="18"/>
  <c r="I30" i="19"/>
  <c r="D30"/>
  <c r="E30" s="1"/>
  <c r="J9" i="20"/>
  <c r="M9" s="1"/>
  <c r="G30" i="19"/>
  <c r="AF7" i="20"/>
  <c r="M29" i="19"/>
  <c r="AB7" i="20"/>
  <c r="K29" i="19"/>
  <c r="I29"/>
  <c r="AF6" i="20"/>
  <c r="AI6" s="1"/>
  <c r="Q6"/>
  <c r="D27" i="19"/>
  <c r="E27" s="1"/>
  <c r="K27"/>
  <c r="I27"/>
  <c r="M27"/>
  <c r="T51" i="18"/>
  <c r="T48"/>
  <c r="T36"/>
  <c r="T35"/>
  <c r="M31"/>
  <c r="K42" i="19"/>
  <c r="F15" i="17"/>
  <c r="F16" s="1"/>
  <c r="C15"/>
  <c r="C16" s="1"/>
  <c r="B15"/>
  <c r="F36" i="18"/>
  <c r="M7"/>
  <c r="R41"/>
  <c r="D13" s="1"/>
  <c r="J13" i="19" s="1"/>
  <c r="K13" s="1"/>
  <c r="S5" i="18"/>
  <c r="E21" s="1"/>
  <c r="L21" i="19" s="1"/>
  <c r="M21" s="1"/>
  <c r="J36"/>
  <c r="Y35" i="20" s="1"/>
  <c r="L33" i="19"/>
  <c r="AF33" i="20" s="1"/>
  <c r="M11" i="18"/>
  <c r="T10"/>
  <c r="M52"/>
  <c r="T44"/>
  <c r="L43" i="19"/>
  <c r="AF44" i="20" s="1"/>
  <c r="AI44" s="1"/>
  <c r="M56" i="18"/>
  <c r="Q41" i="20"/>
  <c r="I41" i="19"/>
  <c r="K5" i="18"/>
  <c r="D9" s="1"/>
  <c r="J9" i="19" s="1"/>
  <c r="Y11" i="20"/>
  <c r="K21" i="19"/>
  <c r="AF40" i="20"/>
  <c r="M40" i="19"/>
  <c r="AF18" i="20"/>
  <c r="M11" i="19"/>
  <c r="J27" i="20"/>
  <c r="G7" i="19"/>
  <c r="G11"/>
  <c r="F25"/>
  <c r="F25" i="18"/>
  <c r="F41"/>
  <c r="F43" i="19"/>
  <c r="J44" i="18"/>
  <c r="Q35" i="20"/>
  <c r="I36" i="19"/>
  <c r="C10" i="20"/>
  <c r="Q38"/>
  <c r="I38" i="19"/>
  <c r="J21" i="18"/>
  <c r="C14" s="1"/>
  <c r="H14" i="19" s="1"/>
  <c r="Y33" i="20"/>
  <c r="K33" i="19"/>
  <c r="S41" i="18"/>
  <c r="E13" s="1"/>
  <c r="L13" i="19" s="1"/>
  <c r="M13" s="1"/>
  <c r="Y27" i="20"/>
  <c r="K7" i="19"/>
  <c r="Y18" i="20"/>
  <c r="K11" i="19"/>
  <c r="Y41" i="20"/>
  <c r="K41" i="19"/>
  <c r="L7"/>
  <c r="D7" s="1"/>
  <c r="E7" s="1"/>
  <c r="AG5" i="20"/>
  <c r="R6"/>
  <c r="T7" i="18"/>
  <c r="T5" s="1"/>
  <c r="P5"/>
  <c r="B21" s="1"/>
  <c r="T42"/>
  <c r="H11" i="19"/>
  <c r="K21" i="18"/>
  <c r="D14" s="1"/>
  <c r="J14" i="19" s="1"/>
  <c r="AF41" i="20"/>
  <c r="M41" i="19"/>
  <c r="AF14" i="20"/>
  <c r="T43" i="18"/>
  <c r="F17" i="19"/>
  <c r="F17" i="18"/>
  <c r="Q40" i="20"/>
  <c r="I40" i="19"/>
  <c r="Y38" i="20"/>
  <c r="K38" i="19"/>
  <c r="T38" i="18"/>
  <c r="F33" i="19"/>
  <c r="J5" i="18"/>
  <c r="Q41"/>
  <c r="Y44" i="20"/>
  <c r="K43" i="19"/>
  <c r="L44" i="18"/>
  <c r="E12" s="1"/>
  <c r="L12" i="19" s="1"/>
  <c r="AF35" i="20"/>
  <c r="M36" i="19"/>
  <c r="AF38" i="20"/>
  <c r="M38" i="19"/>
  <c r="Q33" i="20"/>
  <c r="I33" i="19"/>
  <c r="F18"/>
  <c r="F18" i="18"/>
  <c r="F20" i="19"/>
  <c r="D20" s="1"/>
  <c r="F20" i="18"/>
  <c r="M47"/>
  <c r="F11"/>
  <c r="F40"/>
  <c r="T44" i="20"/>
  <c r="S44"/>
  <c r="M12" i="18"/>
  <c r="M32"/>
  <c r="T16" i="20"/>
  <c r="S16"/>
  <c r="S47" i="18"/>
  <c r="E16" s="1"/>
  <c r="L16" i="19" s="1"/>
  <c r="M16" s="1"/>
  <c r="G59" i="18"/>
  <c r="J30" i="20"/>
  <c r="G8" i="19"/>
  <c r="AH30" i="20"/>
  <c r="AI30"/>
  <c r="T29"/>
  <c r="S29"/>
  <c r="M10" i="19"/>
  <c r="I12"/>
  <c r="J32" i="20"/>
  <c r="D32" i="19"/>
  <c r="E32" s="1"/>
  <c r="AA32" i="20"/>
  <c r="AB32"/>
  <c r="I35" i="19"/>
  <c r="Y36" i="20"/>
  <c r="K37" i="19"/>
  <c r="Y39" i="20"/>
  <c r="K39" i="19"/>
  <c r="G40"/>
  <c r="Q42" i="20"/>
  <c r="I42" i="19"/>
  <c r="S9" i="20"/>
  <c r="S30"/>
  <c r="T30"/>
  <c r="Q28"/>
  <c r="I9" i="19"/>
  <c r="J36" i="20"/>
  <c r="D37" i="19"/>
  <c r="E37" s="1"/>
  <c r="G37"/>
  <c r="S8" i="20"/>
  <c r="T8"/>
  <c r="AA40"/>
  <c r="AB40"/>
  <c r="T27" i="18"/>
  <c r="AI16" i="20"/>
  <c r="AH16"/>
  <c r="Q27"/>
  <c r="Q25" s="1"/>
  <c r="I7" i="19"/>
  <c r="D8"/>
  <c r="E8" s="1"/>
  <c r="I8"/>
  <c r="Y29" i="20"/>
  <c r="K10" i="19"/>
  <c r="Y22" i="20"/>
  <c r="J23"/>
  <c r="D19" i="19"/>
  <c r="E19" s="1"/>
  <c r="AB23" i="20"/>
  <c r="AA23"/>
  <c r="Y12"/>
  <c r="K22" i="19"/>
  <c r="Y15" i="20"/>
  <c r="K24" i="19"/>
  <c r="D26"/>
  <c r="AH8" i="20"/>
  <c r="AI8"/>
  <c r="D34" i="19"/>
  <c r="M35"/>
  <c r="K40"/>
  <c r="I43"/>
  <c r="AA9" i="20"/>
  <c r="J13"/>
  <c r="L40"/>
  <c r="M40"/>
  <c r="Y30"/>
  <c r="K8" i="19"/>
  <c r="J29" i="20"/>
  <c r="G10" i="19"/>
  <c r="AI29" i="20"/>
  <c r="AH29"/>
  <c r="S19"/>
  <c r="T19"/>
  <c r="Q11"/>
  <c r="I21" i="19"/>
  <c r="J12" i="20"/>
  <c r="D22" i="19"/>
  <c r="E22" s="1"/>
  <c r="G22"/>
  <c r="Q14" i="20"/>
  <c r="I23" i="19"/>
  <c r="D40"/>
  <c r="E40" s="1"/>
  <c r="AF42" i="20"/>
  <c r="M42" i="19"/>
  <c r="AI9" i="20"/>
  <c r="AH9"/>
  <c r="R18"/>
  <c r="R17" s="1"/>
  <c r="AG17"/>
  <c r="Q22"/>
  <c r="T23"/>
  <c r="S23"/>
  <c r="AI23"/>
  <c r="AH23"/>
  <c r="AA8"/>
  <c r="S32"/>
  <c r="T32"/>
  <c r="AH32"/>
  <c r="AI32"/>
  <c r="Q15"/>
  <c r="AF15"/>
  <c r="T36"/>
  <c r="S36"/>
  <c r="AI36"/>
  <c r="AH36"/>
  <c r="T39"/>
  <c r="S39"/>
  <c r="AI39"/>
  <c r="AH39"/>
  <c r="M42"/>
  <c r="L42"/>
  <c r="AB42"/>
  <c r="AA42"/>
  <c r="K17"/>
  <c r="AG21"/>
  <c r="AG25"/>
  <c r="R26"/>
  <c r="S26" s="1"/>
  <c r="Z45"/>
  <c r="AH26"/>
  <c r="K45"/>
  <c r="AG38"/>
  <c r="C45" i="18" l="1"/>
  <c r="F15"/>
  <c r="F39" i="19"/>
  <c r="M31"/>
  <c r="AH6" i="20"/>
  <c r="F28" i="18"/>
  <c r="K6" i="19"/>
  <c r="AB26" i="20"/>
  <c r="AA26"/>
  <c r="P47" i="18"/>
  <c r="B16" s="1"/>
  <c r="T6" i="20"/>
  <c r="M51" i="18"/>
  <c r="AA6" i="20"/>
  <c r="J15"/>
  <c r="D35" i="19"/>
  <c r="E35" s="1"/>
  <c r="T57" i="18"/>
  <c r="T56" s="1"/>
  <c r="F27"/>
  <c r="D24" i="19"/>
  <c r="E24" s="1"/>
  <c r="K35"/>
  <c r="T21" i="18"/>
  <c r="T19" s="1"/>
  <c r="D28" i="19"/>
  <c r="E28" s="1"/>
  <c r="C40" i="20"/>
  <c r="F24" i="18"/>
  <c r="M68"/>
  <c r="G65" s="1"/>
  <c r="I44"/>
  <c r="B12" s="1"/>
  <c r="F12" i="19" s="1"/>
  <c r="F38" i="18"/>
  <c r="D31" i="19"/>
  <c r="E31" s="1"/>
  <c r="M8" i="20"/>
  <c r="L8"/>
  <c r="C8"/>
  <c r="F8" s="1"/>
  <c r="G31" i="19"/>
  <c r="G35"/>
  <c r="I21" i="18"/>
  <c r="B14" s="1"/>
  <c r="D15" i="19"/>
  <c r="E15" s="1"/>
  <c r="L9" i="20"/>
  <c r="F35" i="18"/>
  <c r="F5"/>
  <c r="Y14" i="20"/>
  <c r="K23" i="19"/>
  <c r="M45" i="18"/>
  <c r="F31"/>
  <c r="I5"/>
  <c r="B9" s="1"/>
  <c r="F9" i="19" s="1"/>
  <c r="F29" i="18"/>
  <c r="F29" i="19"/>
  <c r="G6"/>
  <c r="J26" i="20"/>
  <c r="P34" i="18"/>
  <c r="B23" s="1"/>
  <c r="F23" i="19" s="1"/>
  <c r="J43" i="20"/>
  <c r="C43" s="1"/>
  <c r="F44" i="19"/>
  <c r="D44" s="1"/>
  <c r="J6" i="20"/>
  <c r="M25" i="18"/>
  <c r="M21" s="1"/>
  <c r="C9" i="20"/>
  <c r="E9" s="1"/>
  <c r="AH7"/>
  <c r="AI7"/>
  <c r="U56" i="18"/>
  <c r="T34"/>
  <c r="H45" i="19"/>
  <c r="H46" s="1"/>
  <c r="M43"/>
  <c r="M33"/>
  <c r="AV15" i="17"/>
  <c r="AV16" s="1"/>
  <c r="B16"/>
  <c r="K36" i="19"/>
  <c r="AF11" i="20"/>
  <c r="AI11" s="1"/>
  <c r="AH44"/>
  <c r="U34" i="18"/>
  <c r="F36" i="19"/>
  <c r="J35" i="20" s="1"/>
  <c r="AF5"/>
  <c r="AI5" s="1"/>
  <c r="J45" i="19"/>
  <c r="M5" i="18"/>
  <c r="F43"/>
  <c r="AH15" i="20"/>
  <c r="AI15"/>
  <c r="AB39"/>
  <c r="AA39"/>
  <c r="AG20"/>
  <c r="R21"/>
  <c r="R20" s="1"/>
  <c r="M36"/>
  <c r="L36"/>
  <c r="C36"/>
  <c r="F23" i="18"/>
  <c r="T41"/>
  <c r="AG45" i="20"/>
  <c r="R38"/>
  <c r="R45" s="1"/>
  <c r="T14"/>
  <c r="S14"/>
  <c r="AB22"/>
  <c r="AA22"/>
  <c r="AB29"/>
  <c r="AA29"/>
  <c r="D45" i="18"/>
  <c r="AB36" i="20"/>
  <c r="AA36"/>
  <c r="F16" i="19"/>
  <c r="F16" i="18"/>
  <c r="AI33" i="20"/>
  <c r="AH33"/>
  <c r="M16"/>
  <c r="L16"/>
  <c r="C16"/>
  <c r="L21" i="18"/>
  <c r="E14" s="1"/>
  <c r="L14" i="19" s="1"/>
  <c r="AB44" i="20"/>
  <c r="AA44"/>
  <c r="AB38"/>
  <c r="AA38"/>
  <c r="D17" i="19"/>
  <c r="E17" s="1"/>
  <c r="G17"/>
  <c r="AI14" i="20"/>
  <c r="AH14"/>
  <c r="AI41"/>
  <c r="AH41"/>
  <c r="Y19"/>
  <c r="Y17" s="1"/>
  <c r="K12" i="19"/>
  <c r="F13"/>
  <c r="F13" i="18"/>
  <c r="L5"/>
  <c r="E9" s="1"/>
  <c r="AB14" i="20"/>
  <c r="AA14"/>
  <c r="J44"/>
  <c r="D43" i="19"/>
  <c r="E43" s="1"/>
  <c r="G43"/>
  <c r="AH40" i="20"/>
  <c r="AI40"/>
  <c r="C42"/>
  <c r="T15"/>
  <c r="S15"/>
  <c r="C12"/>
  <c r="M12"/>
  <c r="L12"/>
  <c r="C29"/>
  <c r="L29"/>
  <c r="M29"/>
  <c r="AB12"/>
  <c r="AA12"/>
  <c r="Y5"/>
  <c r="T42"/>
  <c r="S42"/>
  <c r="Y34"/>
  <c r="AB35"/>
  <c r="AA35"/>
  <c r="R25"/>
  <c r="S25" s="1"/>
  <c r="T26"/>
  <c r="AF22"/>
  <c r="T11"/>
  <c r="S11"/>
  <c r="AA30"/>
  <c r="AB30"/>
  <c r="L13"/>
  <c r="C13"/>
  <c r="E13" s="1"/>
  <c r="Q5"/>
  <c r="AA15"/>
  <c r="AB15"/>
  <c r="T27"/>
  <c r="S27"/>
  <c r="J41"/>
  <c r="D41" i="19"/>
  <c r="E41" s="1"/>
  <c r="G41"/>
  <c r="T28" i="20"/>
  <c r="S28"/>
  <c r="L32"/>
  <c r="C32"/>
  <c r="M32"/>
  <c r="L30"/>
  <c r="C30"/>
  <c r="M30"/>
  <c r="F14" i="19"/>
  <c r="AH35" i="20"/>
  <c r="AF34"/>
  <c r="AI35"/>
  <c r="J33"/>
  <c r="G33" i="19"/>
  <c r="D33"/>
  <c r="E33" s="1"/>
  <c r="T50" i="18"/>
  <c r="T47" s="1"/>
  <c r="Y21" i="20"/>
  <c r="K14" i="19"/>
  <c r="F21"/>
  <c r="F21" i="18"/>
  <c r="AB41" i="20"/>
  <c r="AA41"/>
  <c r="AB27"/>
  <c r="AA27"/>
  <c r="Q21"/>
  <c r="I14" i="19"/>
  <c r="G25"/>
  <c r="D25"/>
  <c r="E25" s="1"/>
  <c r="M18" i="20"/>
  <c r="L18"/>
  <c r="M27"/>
  <c r="L27"/>
  <c r="T41"/>
  <c r="S41"/>
  <c r="C15"/>
  <c r="M15"/>
  <c r="L15"/>
  <c r="G18" i="19"/>
  <c r="D18"/>
  <c r="E18" s="1"/>
  <c r="T33" i="20"/>
  <c r="S33"/>
  <c r="AI38"/>
  <c r="AH38"/>
  <c r="AF19"/>
  <c r="AF17" s="1"/>
  <c r="M12" i="19"/>
  <c r="S40" i="20"/>
  <c r="T40"/>
  <c r="Q18"/>
  <c r="I11" i="19"/>
  <c r="AF27" i="20"/>
  <c r="C27" s="1"/>
  <c r="M7" i="19"/>
  <c r="AB18" i="20"/>
  <c r="AA18"/>
  <c r="AB33"/>
  <c r="AA33"/>
  <c r="Q34"/>
  <c r="T35"/>
  <c r="S35"/>
  <c r="AI18"/>
  <c r="AH18"/>
  <c r="AB11"/>
  <c r="AA11"/>
  <c r="T22"/>
  <c r="S22"/>
  <c r="AI42"/>
  <c r="AH42"/>
  <c r="E40"/>
  <c r="F40"/>
  <c r="M23"/>
  <c r="L23"/>
  <c r="C23"/>
  <c r="R5"/>
  <c r="S6"/>
  <c r="AB16"/>
  <c r="AA16"/>
  <c r="T38"/>
  <c r="S38"/>
  <c r="D11" i="19"/>
  <c r="E11" s="1"/>
  <c r="Y28" i="20"/>
  <c r="K9" i="19"/>
  <c r="J38" i="20"/>
  <c r="D38" i="19"/>
  <c r="E38" s="1"/>
  <c r="G38"/>
  <c r="J39" i="20" l="1"/>
  <c r="D39" i="19"/>
  <c r="E39" s="1"/>
  <c r="G39"/>
  <c r="J46"/>
  <c r="Y45" i="20"/>
  <c r="M44" i="18"/>
  <c r="Q45" i="20"/>
  <c r="M66" i="18"/>
  <c r="E8" i="20"/>
  <c r="F12" i="18"/>
  <c r="O64"/>
  <c r="F9"/>
  <c r="B45"/>
  <c r="J7" i="20"/>
  <c r="D29" i="19"/>
  <c r="E29" s="1"/>
  <c r="G29"/>
  <c r="M6" i="20"/>
  <c r="L6"/>
  <c r="C6"/>
  <c r="M26"/>
  <c r="L26"/>
  <c r="C26"/>
  <c r="F9"/>
  <c r="T25"/>
  <c r="D36" i="19"/>
  <c r="E36" s="1"/>
  <c r="AH11" i="20"/>
  <c r="G36" i="19"/>
  <c r="AH5" i="20"/>
  <c r="F27"/>
  <c r="E27"/>
  <c r="AB17"/>
  <c r="AA17"/>
  <c r="AB28"/>
  <c r="AA28"/>
  <c r="Y25"/>
  <c r="T34"/>
  <c r="S34"/>
  <c r="J11"/>
  <c r="G21" i="19"/>
  <c r="D21"/>
  <c r="E21" s="1"/>
  <c r="AI34" i="20"/>
  <c r="AH34"/>
  <c r="E32"/>
  <c r="F32"/>
  <c r="F42"/>
  <c r="E42"/>
  <c r="AI17"/>
  <c r="AH17"/>
  <c r="J28"/>
  <c r="G9" i="19"/>
  <c r="F45"/>
  <c r="Q17" i="20"/>
  <c r="T18"/>
  <c r="S18"/>
  <c r="AH19"/>
  <c r="AI19"/>
  <c r="C35"/>
  <c r="J34"/>
  <c r="M35"/>
  <c r="L35"/>
  <c r="E30"/>
  <c r="F30"/>
  <c r="AB5"/>
  <c r="AA5"/>
  <c r="F12"/>
  <c r="E12"/>
  <c r="C44"/>
  <c r="M44"/>
  <c r="L44"/>
  <c r="L9" i="19"/>
  <c r="D9" s="1"/>
  <c r="E9" s="1"/>
  <c r="E45" i="18"/>
  <c r="AA19" i="20"/>
  <c r="AB19"/>
  <c r="AF21"/>
  <c r="M14" i="19"/>
  <c r="M38" i="20"/>
  <c r="L38"/>
  <c r="C38"/>
  <c r="F23"/>
  <c r="E23"/>
  <c r="F15"/>
  <c r="E15"/>
  <c r="C18"/>
  <c r="T21"/>
  <c r="S21"/>
  <c r="Q20"/>
  <c r="AB21"/>
  <c r="AA21"/>
  <c r="Y20"/>
  <c r="M33"/>
  <c r="L33"/>
  <c r="C33"/>
  <c r="F14" i="18"/>
  <c r="M41" i="20"/>
  <c r="L41"/>
  <c r="C41"/>
  <c r="AI22"/>
  <c r="AH22"/>
  <c r="AB34"/>
  <c r="AA34"/>
  <c r="F29"/>
  <c r="E29"/>
  <c r="F16"/>
  <c r="E16"/>
  <c r="J19"/>
  <c r="G12" i="19"/>
  <c r="D12"/>
  <c r="E12" s="1"/>
  <c r="J14" i="20"/>
  <c r="G23" i="19"/>
  <c r="D23"/>
  <c r="E23" s="1"/>
  <c r="AI27" i="20"/>
  <c r="AH27"/>
  <c r="J21"/>
  <c r="G14" i="19"/>
  <c r="D14"/>
  <c r="E14" s="1"/>
  <c r="T5" i="20"/>
  <c r="S5"/>
  <c r="D13" i="19"/>
  <c r="E13" s="1"/>
  <c r="G13"/>
  <c r="G16"/>
  <c r="D16"/>
  <c r="E16" s="1"/>
  <c r="J22" i="20"/>
  <c r="F36"/>
  <c r="E36"/>
  <c r="C39" l="1"/>
  <c r="L39"/>
  <c r="M39"/>
  <c r="J45"/>
  <c r="F46" i="19"/>
  <c r="F45" i="18"/>
  <c r="F46" s="1"/>
  <c r="E26" i="20"/>
  <c r="F26"/>
  <c r="F6"/>
  <c r="E6"/>
  <c r="M7"/>
  <c r="L7"/>
  <c r="C7"/>
  <c r="T20"/>
  <c r="S20"/>
  <c r="F38"/>
  <c r="E38"/>
  <c r="F35"/>
  <c r="E35"/>
  <c r="C34"/>
  <c r="C22"/>
  <c r="M22"/>
  <c r="L22"/>
  <c r="L19"/>
  <c r="C19"/>
  <c r="C17" s="1"/>
  <c r="M19"/>
  <c r="J17"/>
  <c r="AB20"/>
  <c r="AA20"/>
  <c r="AB25"/>
  <c r="AA25"/>
  <c r="M14"/>
  <c r="L14"/>
  <c r="C14"/>
  <c r="F41"/>
  <c r="E41"/>
  <c r="F44"/>
  <c r="E44"/>
  <c r="M28"/>
  <c r="L28"/>
  <c r="J25"/>
  <c r="F33"/>
  <c r="E33"/>
  <c r="T17"/>
  <c r="S17"/>
  <c r="M11"/>
  <c r="L11"/>
  <c r="C11"/>
  <c r="J5"/>
  <c r="M21"/>
  <c r="L21"/>
  <c r="C21"/>
  <c r="J20"/>
  <c r="F18"/>
  <c r="E18"/>
  <c r="AI21"/>
  <c r="AH21"/>
  <c r="AF20"/>
  <c r="AF28"/>
  <c r="M9" i="19"/>
  <c r="L45"/>
  <c r="M34" i="20"/>
  <c r="L34"/>
  <c r="E39" l="1"/>
  <c r="F39"/>
  <c r="E7"/>
  <c r="F7"/>
  <c r="D45" i="19"/>
  <c r="D46" s="1"/>
  <c r="L46"/>
  <c r="C28" i="20"/>
  <c r="C45" s="1"/>
  <c r="AF45"/>
  <c r="F17"/>
  <c r="E17"/>
  <c r="F11"/>
  <c r="E11"/>
  <c r="C5"/>
  <c r="AI20"/>
  <c r="AH20"/>
  <c r="E19"/>
  <c r="F19"/>
  <c r="F22"/>
  <c r="E22"/>
  <c r="F34"/>
  <c r="E34"/>
  <c r="M20"/>
  <c r="L20"/>
  <c r="M5"/>
  <c r="L5"/>
  <c r="M25"/>
  <c r="L25"/>
  <c r="M17"/>
  <c r="L17"/>
  <c r="AI28"/>
  <c r="AH28"/>
  <c r="AF25"/>
  <c r="F21"/>
  <c r="E21"/>
  <c r="C20"/>
  <c r="F14"/>
  <c r="E14"/>
  <c r="F28" l="1"/>
  <c r="C25"/>
  <c r="E25" s="1"/>
  <c r="E28"/>
  <c r="AI25"/>
  <c r="AH25"/>
  <c r="F5"/>
  <c r="E5"/>
  <c r="F20"/>
  <c r="E20"/>
  <c r="F25" l="1"/>
</calcChain>
</file>

<file path=xl/sharedStrings.xml><?xml version="1.0" encoding="utf-8"?>
<sst xmlns="http://schemas.openxmlformats.org/spreadsheetml/2006/main" count="2055" uniqueCount="587">
  <si>
    <t>Приложение №1</t>
  </si>
  <si>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</si>
  <si>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</si>
  <si>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</si>
  <si>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</si>
  <si>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</si>
  <si>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</si>
  <si>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</si>
  <si>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</si>
  <si>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</si>
  <si>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</si>
  <si>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</si>
  <si>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</si>
  <si>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</si>
  <si>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</si>
  <si>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</si>
  <si>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</si>
  <si>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</si>
  <si>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</si>
  <si>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</si>
  <si>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</si>
  <si>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</si>
  <si>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</si>
  <si>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</si>
  <si>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</si>
  <si>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</si>
  <si>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</si>
  <si>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</si>
  <si>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</si>
  <si>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</si>
  <si>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</si>
  <si>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</si>
  <si>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</si>
  <si>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</si>
  <si>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</si>
  <si>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Яблоко</t>
  </si>
  <si>
    <t>Итого за Обед</t>
  </si>
  <si>
    <t>Итого за день</t>
  </si>
  <si>
    <t>вторник</t>
  </si>
  <si>
    <t>среда</t>
  </si>
  <si>
    <t>четверг</t>
  </si>
  <si>
    <t>пятница</t>
  </si>
  <si>
    <t>Среднее значение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</si>
  <si>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</si>
  <si>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</si>
  <si>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</si>
  <si>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</si>
  <si>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</si>
  <si>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</si>
  <si>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</si>
  <si>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Хлеб ржаной</t>
  </si>
  <si>
    <t>Кол-во</t>
  </si>
  <si>
    <t>Итого</t>
  </si>
  <si>
    <t xml:space="preserve">Среднее значение </t>
  </si>
  <si>
    <t xml:space="preserve">Возрастная группа </t>
  </si>
  <si>
    <t>Сезон</t>
  </si>
  <si>
    <t>осенне-зимний</t>
  </si>
  <si>
    <t>Промежуточное питание</t>
  </si>
  <si>
    <t>Итого за Промежуточное питание</t>
  </si>
  <si>
    <t>Омлет белковый паровой</t>
  </si>
  <si>
    <t>ХЕ</t>
  </si>
  <si>
    <t>Хлебные единицы (ХЕ)</t>
  </si>
  <si>
    <t>Омлет белковый паровой, 70</t>
  </si>
  <si>
    <t xml:space="preserve">Итого за Завтрак </t>
  </si>
  <si>
    <t>Хлеб ржано-пшеничный</t>
  </si>
  <si>
    <t>Чай с лимоном (сироп стевии)</t>
  </si>
  <si>
    <t>Орехово-фруктовая смесь</t>
  </si>
  <si>
    <t>Картофель отварной</t>
  </si>
  <si>
    <t>Компот из сухофруктов (сироп стевии)</t>
  </si>
  <si>
    <t>Напиток кофейный на молоке (сироп стевии)</t>
  </si>
  <si>
    <t>Компот из вишни (сироп стевии)</t>
  </si>
  <si>
    <t>Компот из свежих яблок (сироп стевии)</t>
  </si>
  <si>
    <t>Какао на молоке (сироп стевии)</t>
  </si>
  <si>
    <t xml:space="preserve">Выполнение МР 2.4.0162-19, % от суточной нормы </t>
  </si>
  <si>
    <t xml:space="preserve">100 % Норма МР 2.4.0162-19 </t>
  </si>
  <si>
    <t>100 % МР 2.4.0162-19</t>
  </si>
  <si>
    <t>Приложение 1
к МР 2.4.0162-19</t>
  </si>
  <si>
    <t>Перечень пищевой продукции, которая не допускается в питании детей и подростков  с сахарным диабетом</t>
  </si>
  <si>
    <t>1) жирные виды рыбы;</t>
  </si>
  <si>
    <t>2) мясные и рыбные консервы;</t>
  </si>
  <si>
    <t>3) сливки, жирные молочные продукты, соленые сыры, сладкие сырки;</t>
  </si>
  <si>
    <t>4) жиры животного происхождения отдельных пищевых продуктов;</t>
  </si>
  <si>
    <t>5) яичные желтки;</t>
  </si>
  <si>
    <t>6) молочные супы с добавлением манной крупы, риса, макарон;</t>
  </si>
  <si>
    <t>7) жирные бульоны;</t>
  </si>
  <si>
    <t>8) пшеничная мука, сдобное и слоеное тесто, рис, пшенная крупа манная крупа, макароны;</t>
  </si>
  <si>
    <t>9) овощи соленые;</t>
  </si>
  <si>
    <t>10) сахар, кулинарные изделия, приготовленные на сахаре, шоколад, виноград, финики, изюм, инжир, бананы, хурма и ананасы;</t>
  </si>
  <si>
    <t>11) острые, жирные и соленые соусы;</t>
  </si>
  <si>
    <t>12) сладкие соки и промышленные сахарсодержащие напитки.</t>
  </si>
  <si>
    <t>71/М</t>
  </si>
  <si>
    <t>377/М/СД</t>
  </si>
  <si>
    <t>338/М</t>
  </si>
  <si>
    <t>82/М/ССЖ</t>
  </si>
  <si>
    <t>245/М/СД</t>
  </si>
  <si>
    <t>125/М/ССЖ</t>
  </si>
  <si>
    <t>349/М/СД</t>
  </si>
  <si>
    <t>173/М/СД</t>
  </si>
  <si>
    <t>379/М/СД</t>
  </si>
  <si>
    <t>101/М/ССЖ</t>
  </si>
  <si>
    <t>342/М/СД</t>
  </si>
  <si>
    <t>259/М/ССЖ</t>
  </si>
  <si>
    <t>376/М/СД</t>
  </si>
  <si>
    <t>223/М/СД</t>
  </si>
  <si>
    <t>382/М/СД</t>
  </si>
  <si>
    <t>268/М/СД</t>
  </si>
  <si>
    <t>171/М/ССЖ</t>
  </si>
  <si>
    <t>102/М/ССЖ</t>
  </si>
  <si>
    <t>88/М/ССЖ</t>
  </si>
  <si>
    <t>Приложеие №2</t>
  </si>
  <si>
    <t>Приложение №3</t>
  </si>
  <si>
    <t>Структура основного меню</t>
  </si>
  <si>
    <t>Структура  меню Сахарный диабет</t>
  </si>
  <si>
    <t>№ рец.</t>
  </si>
  <si>
    <t>Масса порции</t>
  </si>
  <si>
    <t>Масло порционно</t>
  </si>
  <si>
    <t>10</t>
  </si>
  <si>
    <t>268</t>
  </si>
  <si>
    <t xml:space="preserve">Биточки мясные с томатным соусом </t>
  </si>
  <si>
    <t>204</t>
  </si>
  <si>
    <t>Рожки отварные с сыром</t>
  </si>
  <si>
    <t>180</t>
  </si>
  <si>
    <t>173</t>
  </si>
  <si>
    <t>Каша гречневая рассыпчатая</t>
  </si>
  <si>
    <t>150</t>
  </si>
  <si>
    <t>376</t>
  </si>
  <si>
    <t>Чай с лимоном (Сироп стивии)</t>
  </si>
  <si>
    <t>200</t>
  </si>
  <si>
    <t>377</t>
  </si>
  <si>
    <t>Чай с лимоном</t>
  </si>
  <si>
    <t>40</t>
  </si>
  <si>
    <t>Батон</t>
  </si>
  <si>
    <t>348</t>
  </si>
  <si>
    <t>Сок 200 мл в инд.уп.</t>
  </si>
  <si>
    <t>Итого за Завтрак</t>
  </si>
  <si>
    <t>630,000</t>
  </si>
  <si>
    <t>338</t>
  </si>
  <si>
    <t>Фрукты (яблоки зеленые)</t>
  </si>
  <si>
    <t>Орехо-фруктовая смесь</t>
  </si>
  <si>
    <t>Икра овощная</t>
  </si>
  <si>
    <t>60</t>
  </si>
  <si>
    <t>45</t>
  </si>
  <si>
    <t>Салат из белокочанной капусты</t>
  </si>
  <si>
    <t>88/2011</t>
  </si>
  <si>
    <t>Щи из свежей капусты с картофелем</t>
  </si>
  <si>
    <t>Щи из свежей капусты с картофелем на курином бульоне,</t>
  </si>
  <si>
    <t>291</t>
  </si>
  <si>
    <t>Плов из мяса птицы</t>
  </si>
  <si>
    <t>Плов с отварной птицей</t>
  </si>
  <si>
    <t>349</t>
  </si>
  <si>
    <t>Компот из сухофруктов</t>
  </si>
  <si>
    <t>Компот из сухофруктов (Сироп стивии)</t>
  </si>
  <si>
    <t>Хлеб пшеничный</t>
  </si>
  <si>
    <t>745,000</t>
  </si>
  <si>
    <t>Кислота аскорбиновая, 35 мг</t>
  </si>
  <si>
    <t>0,035</t>
  </si>
  <si>
    <t>Полдник</t>
  </si>
  <si>
    <t>Кефир, 200</t>
  </si>
  <si>
    <t>Чай с сахаром</t>
  </si>
  <si>
    <t>Итого за Полдник</t>
  </si>
  <si>
    <t>350,000</t>
  </si>
  <si>
    <t>1 630,035</t>
  </si>
  <si>
    <t>Кондитерское изделие</t>
  </si>
  <si>
    <t>209</t>
  </si>
  <si>
    <t>174</t>
  </si>
  <si>
    <t>Каша рисовая молочная</t>
  </si>
  <si>
    <t>Каша пшеничная молочная без сахара</t>
  </si>
  <si>
    <t>384</t>
  </si>
  <si>
    <t>Какао из консервов "Какао со сгущенным молоком и сахаром"</t>
  </si>
  <si>
    <t>378</t>
  </si>
  <si>
    <t>52</t>
  </si>
  <si>
    <t>Салат из свеклы отварной</t>
  </si>
  <si>
    <t>103</t>
  </si>
  <si>
    <t>Суп картофельный с вермишелью</t>
  </si>
  <si>
    <t>Суп картофельный с пшеном на курином бульоне ,</t>
  </si>
  <si>
    <t>294</t>
  </si>
  <si>
    <t>Котлеты рубленые из мяса птицы</t>
  </si>
  <si>
    <t>Котлеты рубленые из мяса птицы с соусом томатным</t>
  </si>
  <si>
    <t>128</t>
  </si>
  <si>
    <t>Картофельное пюре</t>
  </si>
  <si>
    <t>125</t>
  </si>
  <si>
    <t>357</t>
  </si>
  <si>
    <t>Кисель витаминизированный</t>
  </si>
  <si>
    <t>342</t>
  </si>
  <si>
    <t>Компотиз вишни (Сироп стивии)</t>
  </si>
  <si>
    <t>Горошек зеленый отварной</t>
  </si>
  <si>
    <t>279</t>
  </si>
  <si>
    <t xml:space="preserve">Тефтели мясные с томатным соусом </t>
  </si>
  <si>
    <t>229</t>
  </si>
  <si>
    <t>Рыба, тушенная с овощами</t>
  </si>
  <si>
    <t>Каша гречневая вязкая</t>
  </si>
  <si>
    <t>Чай (Сироп стивии)</t>
  </si>
  <si>
    <t>65</t>
  </si>
  <si>
    <t>Салат из моркови с яблоком</t>
  </si>
  <si>
    <t>82</t>
  </si>
  <si>
    <t xml:space="preserve">Борщ из свежей капусты с картофелем </t>
  </si>
  <si>
    <t>Борщ из свежей капусты с картофелем на курином бульоне,</t>
  </si>
  <si>
    <t>289</t>
  </si>
  <si>
    <t>Рагу овощное из птицы</t>
  </si>
  <si>
    <t xml:space="preserve">Рагу овощное из птицы </t>
  </si>
  <si>
    <t>Компот ассорти</t>
  </si>
  <si>
    <t>62</t>
  </si>
  <si>
    <t>Салат из моркови с сахаром</t>
  </si>
  <si>
    <t>63</t>
  </si>
  <si>
    <t>Салат из моркови с курагой</t>
  </si>
  <si>
    <t>210</t>
  </si>
  <si>
    <t>Омлет натуральный</t>
  </si>
  <si>
    <t>382</t>
  </si>
  <si>
    <t>Кофейный напиток с молоком (Сироп стивии)</t>
  </si>
  <si>
    <t>67</t>
  </si>
  <si>
    <t>Винегрет овощной</t>
  </si>
  <si>
    <t>96</t>
  </si>
  <si>
    <t>Рассольник московский (крупа перловая)</t>
  </si>
  <si>
    <t xml:space="preserve">Рассольник московский на курином бульоне (крупа перловая), </t>
  </si>
  <si>
    <t>293</t>
  </si>
  <si>
    <t>Цыпленок запеченный</t>
  </si>
  <si>
    <t>290/330</t>
  </si>
  <si>
    <t>Бефстроганов из куриного филе</t>
  </si>
  <si>
    <t>202</t>
  </si>
  <si>
    <t>Рожки отварные</t>
  </si>
  <si>
    <t>139</t>
  </si>
  <si>
    <t>Капуста тушеная</t>
  </si>
  <si>
    <t>Компот из смеси сухофруктов (сироп стевии)</t>
  </si>
  <si>
    <t>775,000</t>
  </si>
  <si>
    <t>175</t>
  </si>
  <si>
    <t xml:space="preserve">Каша молочная "Дружба" </t>
  </si>
  <si>
    <t>Кофейный напиток</t>
  </si>
  <si>
    <t>223</t>
  </si>
  <si>
    <t>Запеканка творожная с ягодным соусом</t>
  </si>
  <si>
    <t>Чай с молоком (Сироп стивии)</t>
  </si>
  <si>
    <t>Фрукт, 1 шт</t>
  </si>
  <si>
    <t>102</t>
  </si>
  <si>
    <t>Суп картофельный с горохом</t>
  </si>
  <si>
    <t>Суп картофельный с горохом на курином бульоне ,</t>
  </si>
  <si>
    <t>Котлеты рубленые из мяса</t>
  </si>
  <si>
    <t>Котлеты рубленные из мяса с соусом томатным</t>
  </si>
  <si>
    <t>Компот из свежих яблок</t>
  </si>
  <si>
    <t>Компот из свежих яблок (Сироп стивии)</t>
  </si>
  <si>
    <t>Кукуруза порционно</t>
  </si>
  <si>
    <t>260</t>
  </si>
  <si>
    <t>Гуляш из птицы</t>
  </si>
  <si>
    <t>Гуляш из птицы (грудки)</t>
  </si>
  <si>
    <t>171</t>
  </si>
  <si>
    <t>Каша рисовая рассыпчатая</t>
  </si>
  <si>
    <t>Компот из вишни (Сироп стивии)</t>
  </si>
  <si>
    <t>Сыр порционный</t>
  </si>
  <si>
    <t>15</t>
  </si>
  <si>
    <t>20</t>
  </si>
  <si>
    <t xml:space="preserve">Каша пшённая молочная </t>
  </si>
  <si>
    <t>Каша геркулесовая без сахара</t>
  </si>
  <si>
    <t>Итого за Завтрак+ промежуточное питание</t>
  </si>
  <si>
    <t>54</t>
  </si>
  <si>
    <t>Салат из свеклы с яблоками</t>
  </si>
  <si>
    <t>Салат из отварной свеклы</t>
  </si>
  <si>
    <t>Шницель рубленый из мяса птицы</t>
  </si>
  <si>
    <t>Шницель рубленый из мяса птицы с соусом сметанно-томатным</t>
  </si>
  <si>
    <t>188</t>
  </si>
  <si>
    <t>Запеканка рисовая с творогом и сгущенным молоком</t>
  </si>
  <si>
    <t xml:space="preserve">Щи из свежей капусты с картофелем на курином бульоне </t>
  </si>
  <si>
    <t>Биточки мясные (говядина)</t>
  </si>
  <si>
    <t>642</t>
  </si>
  <si>
    <t>Каша перловая с овощами</t>
  </si>
  <si>
    <t>Компот из яблок (Сироп стивии)</t>
  </si>
  <si>
    <t>545,000</t>
  </si>
  <si>
    <t>Сухофрукты (курага)</t>
  </si>
  <si>
    <t>259</t>
  </si>
  <si>
    <t xml:space="preserve">Жаркое по-домашнему </t>
  </si>
  <si>
    <t>Джем</t>
  </si>
  <si>
    <t>181</t>
  </si>
  <si>
    <t>Каша манная молочная</t>
  </si>
  <si>
    <t>Салат из белокочанной капусты с кукурузой</t>
  </si>
  <si>
    <t>Суп картофельный с пшеном на курином бульоне,</t>
  </si>
  <si>
    <t>534</t>
  </si>
  <si>
    <t>Рыба припущенная с соусом сметанно-томатным</t>
  </si>
  <si>
    <t>Параметры:</t>
  </si>
  <si>
    <t>Прием пищи</t>
  </si>
  <si>
    <t>Виноград</t>
  </si>
  <si>
    <t>Вишня свежезаморож.</t>
  </si>
  <si>
    <t>Горох лущёный</t>
  </si>
  <si>
    <t>Зеленый горошек консервированный</t>
  </si>
  <si>
    <t>Капуста белокочанная</t>
  </si>
  <si>
    <t>Картофель неочищеный</t>
  </si>
  <si>
    <t>Крупа гречневая</t>
  </si>
  <si>
    <t>Крупа Пшено</t>
  </si>
  <si>
    <t>Кукуруза консервированая</t>
  </si>
  <si>
    <t>Лук репчатый</t>
  </si>
  <si>
    <t>Масло растительное</t>
  </si>
  <si>
    <t>Морковь</t>
  </si>
  <si>
    <t>Мука (овсяная)</t>
  </si>
  <si>
    <t>Облепиха</t>
  </si>
  <si>
    <t>Огурцы консервированные</t>
  </si>
  <si>
    <t>Огурцы свежие</t>
  </si>
  <si>
    <t>Сахар</t>
  </si>
  <si>
    <t>Свекла</t>
  </si>
  <si>
    <t>Соль йодированная</t>
  </si>
  <si>
    <t>Сухая смесь Неокейт Джуниор с аминокислотами</t>
  </si>
  <si>
    <t>Сухофрукты</t>
  </si>
  <si>
    <t>Томатная паста</t>
  </si>
  <si>
    <t>Томаты свежие</t>
  </si>
  <si>
    <t>Чай</t>
  </si>
  <si>
    <t>Чеснок</t>
  </si>
  <si>
    <t>Шиповник сухой</t>
  </si>
  <si>
    <t>Яблоки</t>
  </si>
  <si>
    <t>Количество</t>
  </si>
  <si>
    <t>Среднее за завтрак, г</t>
  </si>
  <si>
    <t>Завтрак 2</t>
  </si>
  <si>
    <t>Среднее за завтрак 2, г</t>
  </si>
  <si>
    <t>Среднее за обед, г</t>
  </si>
  <si>
    <t>Среднее за полдник, г</t>
  </si>
  <si>
    <t>Среднее за рацион, г</t>
  </si>
  <si>
    <t>Анализ выполнения натуральных норм выдачи пищевых продуктов для 10-ти дневного диетического питания (поливалентная пищевая анафилаксия) возрасная категория 7-11 лет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</si>
  <si>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</si>
  <si>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</si>
  <si>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 второй завтрак</t>
  </si>
  <si>
    <t>Среднее за обед</t>
  </si>
  <si>
    <t>Среднее за полдник</t>
  </si>
  <si>
    <t>Среднее за день</t>
  </si>
  <si>
    <t>Крупа</t>
  </si>
  <si>
    <t>завтрак</t>
  </si>
  <si>
    <t>второй завтрак</t>
  </si>
  <si>
    <t>обед</t>
  </si>
  <si>
    <t>полдник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</si>
  <si>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</si>
  <si>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</si>
  <si>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</si>
  <si>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</si>
  <si>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</si>
  <si>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</si>
  <si>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</si>
  <si>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</si>
  <si>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Конина</t>
  </si>
  <si>
    <t>в т.ч. Пряники, печенье, вафли</t>
  </si>
  <si>
    <t>Свинина</t>
  </si>
  <si>
    <t>Крупы</t>
  </si>
  <si>
    <t>Баранина</t>
  </si>
  <si>
    <t>Макаронные изделия</t>
  </si>
  <si>
    <t>Пшено</t>
  </si>
  <si>
    <t>Кролик</t>
  </si>
  <si>
    <t xml:space="preserve">Картофель  </t>
  </si>
  <si>
    <t xml:space="preserve">Овощи свежие (за искл. овощей закрытого грунта)  и консервированные </t>
  </si>
  <si>
    <t>Мука рисовая</t>
  </si>
  <si>
    <t>Колбасные изделия</t>
  </si>
  <si>
    <t>Овощи и зелень свежие закрытого грунта</t>
  </si>
  <si>
    <t>Мука овсяная</t>
  </si>
  <si>
    <t>Фрукты и ягоды свежие, замороженые</t>
  </si>
  <si>
    <t>Кукурузная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</si>
  <si>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</si>
  <si>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</si>
  <si>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</si>
  <si>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</si>
  <si>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</si>
  <si>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</si>
  <si>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Ветчина</t>
  </si>
  <si>
    <t>Фасоль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</si>
  <si>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</si>
  <si>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</si>
  <si>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</si>
  <si>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</si>
  <si>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</si>
  <si>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</si>
  <si>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</si>
  <si>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</si>
  <si>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</si>
  <si>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</si>
  <si>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</si>
  <si>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</si>
  <si>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</si>
  <si>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</si>
  <si>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</si>
  <si>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Лимон</t>
  </si>
  <si>
    <t>Колбасные изделия вареные для детского питания</t>
  </si>
  <si>
    <t>Повидло, варенье, джем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</si>
  <si>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</si>
  <si>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</si>
  <si>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</si>
  <si>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</si>
  <si>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</si>
  <si>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Творог</t>
  </si>
  <si>
    <t>Груша</t>
  </si>
  <si>
    <t>Филе кеты</t>
  </si>
  <si>
    <t>Сыр</t>
  </si>
  <si>
    <t>Слива</t>
  </si>
  <si>
    <t>Филе сельди</t>
  </si>
  <si>
    <t>Сметана</t>
  </si>
  <si>
    <t>Вишня</t>
  </si>
  <si>
    <t>Масло сливочное</t>
  </si>
  <si>
    <t>Клюква</t>
  </si>
  <si>
    <t>Птица</t>
  </si>
  <si>
    <t>Маргарин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</si>
  <si>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</si>
  <si>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</si>
  <si>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</si>
  <si>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</si>
  <si>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</si>
  <si>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</si>
  <si>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</si>
  <si>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>Филе индейки</t>
  </si>
  <si>
    <t xml:space="preserve">Какао-порошок/коф.напиток </t>
  </si>
  <si>
    <t>Печень говяжья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</si>
  <si>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</si>
  <si>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</si>
  <si>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</si>
  <si>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</si>
  <si>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</si>
  <si>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</si>
  <si>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>Язык говяжий</t>
  </si>
  <si>
    <t xml:space="preserve">Специи </t>
  </si>
  <si>
    <t>Зелень в ассортименте свежая</t>
  </si>
  <si>
    <t>Капуста свежая</t>
  </si>
  <si>
    <t>Капуста морская</t>
  </si>
  <si>
    <t>Фрукты и ягоды сушеные</t>
  </si>
  <si>
    <t>Яблоки сушеные</t>
  </si>
  <si>
    <t>Груши сушеные</t>
  </si>
  <si>
    <t>Баклажаны</t>
  </si>
  <si>
    <t>Смеси компотные</t>
  </si>
  <si>
    <t>Консервы овощные закусочные</t>
  </si>
  <si>
    <t>Курага</t>
  </si>
  <si>
    <t>Корни петрушки, сельдерея</t>
  </si>
  <si>
    <t>Чернослив</t>
  </si>
  <si>
    <t>Изюм</t>
  </si>
  <si>
    <t>Тыква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</si>
  <si>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</si>
  <si>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</si>
  <si>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</si>
  <si>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</si>
  <si>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</si>
  <si>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Сухари панировочные</t>
  </si>
  <si>
    <t>Яйцо</t>
  </si>
  <si>
    <t>Меланж</t>
  </si>
  <si>
    <t>Ведомость контроля за рационом питания 10-ти дневного диетического питания (поливалентная пищевая анафилаксия) возрастная категория 7-11 лет</t>
  </si>
  <si>
    <t>возраст детей 7-11 лет</t>
  </si>
  <si>
    <t>Наименование пищевого продукта или группы пищевых продуктов</t>
  </si>
  <si>
    <t>7-11 года СанПиН 3590</t>
  </si>
  <si>
    <t>итого  за день</t>
  </si>
  <si>
    <t>% выполнения натруальных норм СанПиН 3590</t>
  </si>
  <si>
    <t>итого за завтрак</t>
  </si>
  <si>
    <t>итого  за второй завтрак</t>
  </si>
  <si>
    <t>итого  за обед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</si>
  <si>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</si>
  <si>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</si>
  <si>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</si>
  <si>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</si>
  <si>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</si>
  <si>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</si>
  <si>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</si>
  <si>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</si>
  <si>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</si>
  <si>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</si>
  <si>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</si>
  <si>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</si>
  <si>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</si>
  <si>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</si>
  <si>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</si>
  <si>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</si>
  <si>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</si>
  <si>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>Приложение №10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</si>
  <si>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</si>
  <si>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</si>
  <si>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</si>
  <si>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Второй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</si>
  <si>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</si>
  <si>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</si>
  <si>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</si>
  <si>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</si>
  <si>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</si>
  <si>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</si>
  <si>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</si>
  <si>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</si>
  <si>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</si>
  <si>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</si>
  <si>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</si>
  <si>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</si>
  <si>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</si>
  <si>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</si>
  <si>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</si>
  <si>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</si>
  <si>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</si>
  <si>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</si>
  <si>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</si>
  <si>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</si>
  <si>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</si>
  <si>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</si>
  <si>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</si>
  <si>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</si>
  <si>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</si>
  <si>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</si>
  <si>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</si>
  <si>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</si>
  <si>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</si>
  <si>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</si>
  <si>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</si>
  <si>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Щи из капусты с картофелем на бульоне из птицы</t>
  </si>
  <si>
    <t>Кефир</t>
  </si>
  <si>
    <t>Каша пшеничная молочная</t>
  </si>
  <si>
    <t>Суп картофельный с пшеном на курином бульоне</t>
  </si>
  <si>
    <t>Подгарнировка из зеленого горошка</t>
  </si>
  <si>
    <t>Рыба, тушеная в томате с овощами</t>
  </si>
  <si>
    <t>Чай (сироп стевии)</t>
  </si>
  <si>
    <t>Салат из моркови с яблоками</t>
  </si>
  <si>
    <t>Борщ из капусты с картофелем на курином бульоне</t>
  </si>
  <si>
    <t>Рагу из овощей с курицей</t>
  </si>
  <si>
    <t>Рассольник ленинградский (крупа перловая) на курином бульоне</t>
  </si>
  <si>
    <t>Суп картофельный с бобовыми (горохом) на курином бульоне</t>
  </si>
  <si>
    <t>Подгарнировка из кукурузы консервированной</t>
  </si>
  <si>
    <t>Гуляш из курицы</t>
  </si>
  <si>
    <t>Сыр полутвердый</t>
  </si>
  <si>
    <t>Каша овсяная молочная</t>
  </si>
  <si>
    <t>Котлеты из говядины</t>
  </si>
  <si>
    <t>Котлеты из курицы</t>
  </si>
  <si>
    <t>Чай с молоком (сироп стевии)</t>
  </si>
  <si>
    <t>Жаркое по-домашнему (говядина)</t>
  </si>
  <si>
    <t>45/М/ССЖ</t>
  </si>
  <si>
    <t>291/М/ССЖ</t>
  </si>
  <si>
    <t>210/М/СД</t>
  </si>
  <si>
    <t>174/М/СД</t>
  </si>
  <si>
    <t>52/М</t>
  </si>
  <si>
    <t>101/М</t>
  </si>
  <si>
    <t>295/М/СД</t>
  </si>
  <si>
    <t>125/М</t>
  </si>
  <si>
    <t>229/М/ССЖ</t>
  </si>
  <si>
    <t>59/М/СД</t>
  </si>
  <si>
    <t>289/М/ССЖ</t>
  </si>
  <si>
    <t>62/М/СД</t>
  </si>
  <si>
    <t>67/М/ССЖ</t>
  </si>
  <si>
    <t>96/М/ССЖ</t>
  </si>
  <si>
    <t>139/М/СД</t>
  </si>
  <si>
    <t>290/М/СД</t>
  </si>
  <si>
    <t>15/М</t>
  </si>
  <si>
    <t>52/М/ССЖ</t>
  </si>
  <si>
    <t>302/М/ССЖ</t>
  </si>
  <si>
    <t>378/М/СД</t>
  </si>
  <si>
    <t>63/М/СД</t>
  </si>
  <si>
    <t>228/М/СД</t>
  </si>
  <si>
    <t>Справочно: Нетто кратко по приёмам пищи 10-ти дневного диетического питания (Сахарный диабет)</t>
  </si>
  <si>
    <t>Бедро куриное (ГОСТ Р-52702-2006)</t>
  </si>
  <si>
    <t>Белок</t>
  </si>
  <si>
    <t>Белок (жидкая белковая смесь)</t>
  </si>
  <si>
    <t>Говядина (мясо бескостное нежирных сортов)</t>
  </si>
  <si>
    <t>Грудки куриные (ГОСТ Р-52702-2006)</t>
  </si>
  <si>
    <t>Какао-порошок</t>
  </si>
  <si>
    <t>Кефир 1%</t>
  </si>
  <si>
    <t>Крупа перловая</t>
  </si>
  <si>
    <t>Крупа пшеничная</t>
  </si>
  <si>
    <t>Куры (тушка цыплята 1-й категории) Скурихин И.М.</t>
  </si>
  <si>
    <t>Минтай (филе)</t>
  </si>
  <si>
    <t>Молоко пастеризованное 1,5% (Тутельян)</t>
  </si>
  <si>
    <t>Овсяные хлопья "Геркулес"</t>
  </si>
  <si>
    <t>Орех грецкий</t>
  </si>
  <si>
    <t>Перец сладкий (болгарский)</t>
  </si>
  <si>
    <t>Сироп стевии</t>
  </si>
  <si>
    <t>Сметана, 10%</t>
  </si>
  <si>
    <t xml:space="preserve">Сыр </t>
  </si>
  <si>
    <t>Творог 5%</t>
  </si>
  <si>
    <t>Яблоки сушеные (Тутельян)</t>
  </si>
  <si>
    <t>Проверка</t>
  </si>
  <si>
    <t>Хлопья овсяные</t>
  </si>
  <si>
    <t>12-18 лет</t>
  </si>
  <si>
    <t>Проект  10-ти дневного меню диетического питания (сахарный диабет) возрастная категория 12-18 лет</t>
  </si>
  <si>
    <t>Расчёт ХЭХ 10-ти дневного меню диетического питания (сахарный диабет) возрастная категория 12-18 лет</t>
  </si>
  <si>
    <t>Показатели соотношения пищевых веществ и энергии  10-ти дневного меню диетического питания (сахарный диабет)  возрастная категория 12-18 лет</t>
  </si>
  <si>
    <t>Биточки мясные паровые (говядина) с соусом томатным, 100/30</t>
  </si>
  <si>
    <t>Плов с отварной птицей (перловая крупа), 100/180</t>
  </si>
  <si>
    <t>Котлеты из курицы с соусом томатным, 100/30</t>
  </si>
  <si>
    <t>Запеканка из творога с соусом ягодным, 200/50</t>
  </si>
  <si>
    <t>Котлеты из говядины с соусом томатным, 100/30</t>
  </si>
  <si>
    <t>Котлеты из курицы с соусом сметанно-томатным, 100/30</t>
  </si>
  <si>
    <t>Рыба припущенная (минтай) с соусом сметанно-томатным, 100/30</t>
  </si>
  <si>
    <t>День/неделя: Понедельник - 1 Старшие</t>
  </si>
  <si>
    <t>Итого за Понедельник - 1 Старшие</t>
  </si>
  <si>
    <t>День/неделя: Вторник - 1 Старшие</t>
  </si>
  <si>
    <t>Итого за Вторник - 1 Старшие</t>
  </si>
  <si>
    <t>День/неделя: Среда - 1 Старшие</t>
  </si>
  <si>
    <t>Итого за Среда - 1 Старшие</t>
  </si>
  <si>
    <t>День/неделя: Четверг - 1 Старшие</t>
  </si>
  <si>
    <t>Итого за Четверг - 1 Старшие</t>
  </si>
  <si>
    <t>День/неделя: Пятница - 1 Старшие</t>
  </si>
  <si>
    <t>Итого за Пятница - 1 Старшие</t>
  </si>
  <si>
    <t>День/неделя: Понедельник - 2 Старшие</t>
  </si>
  <si>
    <t>Итого за Понедельник - 2 Старшие</t>
  </si>
  <si>
    <t>День/неделя: Вторник - 2 Старшие</t>
  </si>
  <si>
    <t>Итого за Вторник - 2 Старшие</t>
  </si>
  <si>
    <t>День/неделя: Среда - 2 Старшие</t>
  </si>
  <si>
    <t>Итого за Среда - 2 Старшие</t>
  </si>
  <si>
    <t>День/неделя: Четверг - 2 Старшие</t>
  </si>
  <si>
    <t>Итого за Четверг - 2 Старшие</t>
  </si>
  <si>
    <t>День/неделя: Пятница - 2 Старшие</t>
  </si>
  <si>
    <t>Итого за Пятница - 2 Старшие</t>
  </si>
</sst>
</file>

<file path=xl/styles.xml><?xml version="1.0" encoding="utf-8"?>
<styleSheet xmlns="http://schemas.openxmlformats.org/spreadsheetml/2006/main">
  <numFmts count="5">
    <numFmt numFmtId="164" formatCode="_-* #,##0.00\ _₽_-;\-* #,##0.00\ _₽_-;_-* \-??\ _₽_-;_-@_-"/>
    <numFmt numFmtId="165" formatCode="0.0"/>
    <numFmt numFmtId="166" formatCode="0&quot;%&quot;"/>
    <numFmt numFmtId="167" formatCode="0.000"/>
    <numFmt numFmtId="168" formatCode="0.0000"/>
  </numFmts>
  <fonts count="39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indexed="63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rgb="FF000000"/>
      <name val="Arial"/>
      <family val="2"/>
      <charset val="1"/>
    </font>
    <font>
      <sz val="10"/>
      <color rgb="FF000000"/>
      <name val="Arial Narrow"/>
      <family val="2"/>
      <charset val="204"/>
    </font>
    <font>
      <sz val="8"/>
      <name val="Arial"/>
      <family val="2"/>
    </font>
    <font>
      <b/>
      <i/>
      <sz val="11"/>
      <name val="Arial Narrow"/>
      <family val="2"/>
      <charset val="204"/>
    </font>
    <font>
      <sz val="11"/>
      <color rgb="FF00B0F0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2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0" fontId="6" fillId="0" borderId="0"/>
    <xf numFmtId="0" fontId="7" fillId="0" borderId="0"/>
    <xf numFmtId="9" fontId="11" fillId="0" borderId="0" applyBorder="0" applyProtection="0"/>
    <xf numFmtId="9" fontId="12" fillId="0" borderId="0" applyBorder="0" applyProtection="0"/>
    <xf numFmtId="0" fontId="6" fillId="0" borderId="0"/>
    <xf numFmtId="164" fontId="8" fillId="0" borderId="0" applyBorder="0" applyProtection="0"/>
    <xf numFmtId="0" fontId="5" fillId="0" borderId="0"/>
    <xf numFmtId="0" fontId="4" fillId="0" borderId="0"/>
    <xf numFmtId="0" fontId="3" fillId="0" borderId="0"/>
    <xf numFmtId="0" fontId="21" fillId="0" borderId="0"/>
    <xf numFmtId="9" fontId="7" fillId="0" borderId="0" applyBorder="0" applyProtection="0"/>
    <xf numFmtId="0" fontId="7" fillId="0" borderId="0"/>
    <xf numFmtId="0" fontId="7" fillId="0" borderId="0"/>
    <xf numFmtId="9" fontId="21" fillId="0" borderId="0" applyBorder="0" applyProtection="0"/>
    <xf numFmtId="164" fontId="21" fillId="0" borderId="0" applyBorder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23" fillId="0" borderId="0"/>
  </cellStyleXfs>
  <cellXfs count="435">
    <xf numFmtId="0" fontId="0" fillId="0" borderId="0" xfId="0"/>
    <xf numFmtId="0" fontId="13" fillId="2" borderId="0" xfId="0" applyFont="1" applyFill="1" applyAlignment="1">
      <alignment horizontal="right"/>
    </xf>
    <xf numFmtId="0" fontId="14" fillId="2" borderId="0" xfId="0" applyFont="1" applyFill="1"/>
    <xf numFmtId="2" fontId="13" fillId="2" borderId="5" xfId="0" applyNumberFormat="1" applyFont="1" applyFill="1" applyBorder="1" applyAlignment="1">
      <alignment horizontal="center"/>
    </xf>
    <xf numFmtId="3" fontId="20" fillId="2" borderId="5" xfId="0" applyNumberFormat="1" applyFont="1" applyFill="1" applyBorder="1" applyAlignment="1">
      <alignment horizontal="center" vertical="center"/>
    </xf>
    <xf numFmtId="2" fontId="20" fillId="2" borderId="5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 wrapText="1"/>
    </xf>
    <xf numFmtId="3" fontId="20" fillId="2" borderId="5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/>
    </xf>
    <xf numFmtId="0" fontId="13" fillId="2" borderId="0" xfId="1" applyFont="1" applyFill="1"/>
    <xf numFmtId="0" fontId="14" fillId="2" borderId="0" xfId="1" applyFont="1" applyFill="1" applyAlignment="1">
      <alignment wrapText="1"/>
    </xf>
    <xf numFmtId="165" fontId="13" fillId="2" borderId="5" xfId="0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0" xfId="1" applyFont="1" applyFill="1"/>
    <xf numFmtId="0" fontId="13" fillId="2" borderId="5" xfId="1" applyFont="1" applyFill="1" applyBorder="1" applyAlignment="1">
      <alignment horizontal="left"/>
    </xf>
    <xf numFmtId="0" fontId="20" fillId="2" borderId="0" xfId="0" applyFont="1" applyFill="1"/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20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/>
    </xf>
    <xf numFmtId="166" fontId="20" fillId="2" borderId="0" xfId="0" applyNumberFormat="1" applyFont="1" applyFill="1"/>
    <xf numFmtId="2" fontId="20" fillId="2" borderId="13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/>
    </xf>
    <xf numFmtId="165" fontId="13" fillId="2" borderId="6" xfId="0" applyNumberFormat="1" applyFont="1" applyFill="1" applyBorder="1" applyAlignment="1">
      <alignment horizontal="center"/>
    </xf>
    <xf numFmtId="1" fontId="13" fillId="2" borderId="13" xfId="0" applyNumberFormat="1" applyFont="1" applyFill="1" applyBorder="1" applyAlignment="1">
      <alignment horizontal="right"/>
    </xf>
    <xf numFmtId="3" fontId="13" fillId="2" borderId="13" xfId="0" applyNumberFormat="1" applyFont="1" applyFill="1" applyBorder="1" applyAlignment="1">
      <alignment horizontal="right"/>
    </xf>
    <xf numFmtId="2" fontId="13" fillId="2" borderId="13" xfId="0" applyNumberFormat="1" applyFont="1" applyFill="1" applyBorder="1" applyAlignment="1">
      <alignment horizontal="center"/>
    </xf>
    <xf numFmtId="165" fontId="13" fillId="2" borderId="13" xfId="0" applyNumberFormat="1" applyFont="1" applyFill="1" applyBorder="1" applyAlignment="1">
      <alignment horizontal="center"/>
    </xf>
    <xf numFmtId="0" fontId="22" fillId="0" borderId="0" xfId="17" applyFont="1"/>
    <xf numFmtId="0" fontId="21" fillId="0" borderId="0" xfId="17"/>
    <xf numFmtId="0" fontId="22" fillId="0" borderId="0" xfId="17" applyFont="1" applyAlignment="1">
      <alignment wrapText="1"/>
    </xf>
    <xf numFmtId="0" fontId="20" fillId="2" borderId="0" xfId="0" applyFont="1" applyFill="1" applyAlignment="1">
      <alignment horizontal="right"/>
    </xf>
    <xf numFmtId="0" fontId="15" fillId="0" borderId="0" xfId="26" applyFont="1" applyFill="1" applyAlignment="1">
      <alignment vertical="top"/>
    </xf>
    <xf numFmtId="0" fontId="13" fillId="0" borderId="0" xfId="26" applyFont="1" applyFill="1"/>
    <xf numFmtId="0" fontId="13" fillId="0" borderId="0" xfId="27" applyFont="1" applyFill="1"/>
    <xf numFmtId="0" fontId="13" fillId="0" borderId="0" xfId="26" applyNumberFormat="1" applyFont="1" applyFill="1" applyAlignment="1">
      <alignment vertical="top"/>
    </xf>
    <xf numFmtId="0" fontId="13" fillId="3" borderId="0" xfId="3" applyFont="1" applyFill="1"/>
    <xf numFmtId="0" fontId="14" fillId="3" borderId="0" xfId="3" applyFont="1" applyFill="1"/>
    <xf numFmtId="0" fontId="25" fillId="3" borderId="0" xfId="3" applyFont="1" applyFill="1"/>
    <xf numFmtId="0" fontId="13" fillId="3" borderId="0" xfId="3" applyFont="1" applyFill="1" applyAlignment="1">
      <alignment horizontal="right"/>
    </xf>
    <xf numFmtId="0" fontId="25" fillId="3" borderId="0" xfId="3" applyFont="1" applyFill="1" applyAlignment="1">
      <alignment vertical="center" wrapText="1"/>
    </xf>
    <xf numFmtId="0" fontId="13" fillId="3" borderId="0" xfId="3" applyFont="1" applyFill="1" applyAlignment="1">
      <alignment vertical="center" wrapText="1"/>
    </xf>
    <xf numFmtId="0" fontId="14" fillId="3" borderId="0" xfId="3" applyFont="1" applyFill="1" applyAlignment="1">
      <alignment vertical="center" wrapText="1"/>
    </xf>
    <xf numFmtId="0" fontId="26" fillId="3" borderId="0" xfId="3" applyFont="1" applyFill="1"/>
    <xf numFmtId="0" fontId="13" fillId="3" borderId="13" xfId="3" applyFont="1" applyFill="1" applyBorder="1" applyAlignment="1">
      <alignment horizontal="center" vertical="center" wrapText="1"/>
    </xf>
    <xf numFmtId="0" fontId="14" fillId="3" borderId="13" xfId="3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3" fillId="3" borderId="13" xfId="3" applyFont="1" applyFill="1" applyBorder="1" applyAlignment="1">
      <alignment vertical="center" wrapText="1"/>
    </xf>
    <xf numFmtId="2" fontId="13" fillId="3" borderId="13" xfId="3" applyNumberFormat="1" applyFont="1" applyFill="1" applyBorder="1" applyAlignment="1">
      <alignment horizontal="right" vertical="center" wrapText="1"/>
    </xf>
    <xf numFmtId="2" fontId="14" fillId="3" borderId="13" xfId="13" applyNumberFormat="1" applyFont="1" applyFill="1" applyBorder="1" applyAlignment="1" applyProtection="1">
      <alignment horizontal="right" vertical="center" wrapText="1"/>
    </xf>
    <xf numFmtId="2" fontId="25" fillId="3" borderId="0" xfId="3" applyNumberFormat="1" applyFont="1" applyFill="1" applyAlignment="1">
      <alignment vertical="center" wrapText="1"/>
    </xf>
    <xf numFmtId="2" fontId="14" fillId="3" borderId="13" xfId="3" applyNumberFormat="1" applyFont="1" applyFill="1" applyBorder="1" applyAlignment="1">
      <alignment vertical="center" wrapText="1"/>
    </xf>
    <xf numFmtId="2" fontId="14" fillId="3" borderId="13" xfId="13" applyNumberFormat="1" applyFont="1" applyFill="1" applyBorder="1" applyAlignment="1" applyProtection="1">
      <alignment vertical="center" wrapText="1"/>
    </xf>
    <xf numFmtId="2" fontId="13" fillId="3" borderId="0" xfId="3" applyNumberFormat="1" applyFont="1" applyFill="1" applyAlignment="1">
      <alignment vertical="center" wrapText="1"/>
    </xf>
    <xf numFmtId="2" fontId="13" fillId="3" borderId="0" xfId="3" applyNumberFormat="1" applyFont="1" applyFill="1"/>
    <xf numFmtId="2" fontId="13" fillId="3" borderId="13" xfId="3" applyNumberFormat="1" applyFont="1" applyFill="1" applyBorder="1" applyAlignment="1">
      <alignment vertical="center" wrapText="1"/>
    </xf>
    <xf numFmtId="2" fontId="13" fillId="3" borderId="0" xfId="3" applyNumberFormat="1" applyFont="1" applyFill="1" applyBorder="1" applyAlignment="1">
      <alignment vertical="center" wrapText="1"/>
    </xf>
    <xf numFmtId="2" fontId="26" fillId="3" borderId="0" xfId="3" applyNumberFormat="1" applyFont="1" applyFill="1"/>
    <xf numFmtId="2" fontId="14" fillId="3" borderId="13" xfId="3" applyNumberFormat="1" applyFont="1" applyFill="1" applyBorder="1" applyAlignment="1">
      <alignment horizontal="center" vertical="center" wrapText="1"/>
    </xf>
    <xf numFmtId="2" fontId="14" fillId="3" borderId="0" xfId="3" applyNumberFormat="1" applyFont="1" applyFill="1" applyAlignment="1">
      <alignment vertical="center" wrapText="1"/>
    </xf>
    <xf numFmtId="2" fontId="13" fillId="3" borderId="13" xfId="3" applyNumberFormat="1" applyFont="1" applyFill="1" applyBorder="1" applyAlignment="1">
      <alignment horizontal="center" vertical="center" wrapText="1"/>
    </xf>
    <xf numFmtId="2" fontId="27" fillId="3" borderId="0" xfId="3" applyNumberFormat="1" applyFont="1" applyFill="1"/>
    <xf numFmtId="2" fontId="25" fillId="3" borderId="0" xfId="3" applyNumberFormat="1" applyFont="1" applyFill="1"/>
    <xf numFmtId="168" fontId="13" fillId="3" borderId="13" xfId="3" applyNumberFormat="1" applyFont="1" applyFill="1" applyBorder="1" applyAlignment="1">
      <alignment horizontal="right" vertical="center" wrapText="1"/>
    </xf>
    <xf numFmtId="2" fontId="14" fillId="3" borderId="13" xfId="3" applyNumberFormat="1" applyFont="1" applyFill="1" applyBorder="1" applyAlignment="1">
      <alignment horizontal="right"/>
    </xf>
    <xf numFmtId="0" fontId="28" fillId="3" borderId="0" xfId="3" applyFont="1" applyFill="1" applyAlignment="1">
      <alignment vertical="center" wrapText="1"/>
    </xf>
    <xf numFmtId="2" fontId="15" fillId="3" borderId="0" xfId="3" applyNumberFormat="1" applyFont="1" applyFill="1" applyAlignment="1">
      <alignment vertical="center" wrapText="1"/>
    </xf>
    <xf numFmtId="2" fontId="28" fillId="3" borderId="0" xfId="3" applyNumberFormat="1" applyFont="1" applyFill="1" applyAlignment="1">
      <alignment vertical="center" wrapText="1"/>
    </xf>
    <xf numFmtId="0" fontId="29" fillId="3" borderId="0" xfId="3" applyFont="1" applyFill="1" applyAlignment="1">
      <alignment vertical="center" wrapText="1"/>
    </xf>
    <xf numFmtId="2" fontId="29" fillId="3" borderId="0" xfId="3" applyNumberFormat="1" applyFont="1" applyFill="1" applyAlignment="1">
      <alignment vertical="center" wrapText="1"/>
    </xf>
    <xf numFmtId="0" fontId="29" fillId="3" borderId="0" xfId="3" applyFont="1" applyFill="1"/>
    <xf numFmtId="2" fontId="29" fillId="3" borderId="0" xfId="3" applyNumberFormat="1" applyFont="1" applyFill="1"/>
    <xf numFmtId="2" fontId="30" fillId="3" borderId="0" xfId="3" applyNumberFormat="1" applyFont="1" applyFill="1"/>
    <xf numFmtId="2" fontId="13" fillId="3" borderId="13" xfId="3" applyNumberFormat="1" applyFont="1" applyFill="1" applyBorder="1"/>
    <xf numFmtId="2" fontId="28" fillId="3" borderId="0" xfId="3" applyNumberFormat="1" applyFont="1" applyFill="1"/>
    <xf numFmtId="2" fontId="31" fillId="3" borderId="0" xfId="3" applyNumberFormat="1" applyFont="1" applyFill="1"/>
    <xf numFmtId="2" fontId="14" fillId="3" borderId="0" xfId="3" applyNumberFormat="1" applyFont="1" applyFill="1"/>
    <xf numFmtId="167" fontId="29" fillId="3" borderId="0" xfId="3" applyNumberFormat="1" applyFont="1" applyFill="1"/>
    <xf numFmtId="167" fontId="30" fillId="3" borderId="0" xfId="3" applyNumberFormat="1" applyFont="1" applyFill="1"/>
    <xf numFmtId="167" fontId="13" fillId="3" borderId="0" xfId="3" applyNumberFormat="1" applyFont="1" applyFill="1"/>
    <xf numFmtId="167" fontId="14" fillId="3" borderId="0" xfId="3" applyNumberFormat="1" applyFont="1" applyFill="1"/>
    <xf numFmtId="0" fontId="23" fillId="2" borderId="0" xfId="28" applyFill="1"/>
    <xf numFmtId="0" fontId="15" fillId="3" borderId="0" xfId="6" applyFont="1" applyFill="1" applyAlignment="1">
      <alignment vertical="center"/>
    </xf>
    <xf numFmtId="0" fontId="15" fillId="3" borderId="0" xfId="6" applyFont="1" applyFill="1" applyAlignment="1">
      <alignment horizontal="center" vertical="center"/>
    </xf>
    <xf numFmtId="2" fontId="15" fillId="3" borderId="0" xfId="6" applyNumberFormat="1" applyFont="1" applyFill="1" applyAlignment="1">
      <alignment vertical="center"/>
    </xf>
    <xf numFmtId="0" fontId="15" fillId="2" borderId="0" xfId="6" applyFont="1" applyFill="1" applyAlignment="1">
      <alignment horizontal="center" vertical="center"/>
    </xf>
    <xf numFmtId="0" fontId="32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0" fontId="13" fillId="3" borderId="0" xfId="6" applyFont="1" applyFill="1" applyAlignment="1">
      <alignment horizontal="right" vertical="center"/>
    </xf>
    <xf numFmtId="0" fontId="34" fillId="3" borderId="0" xfId="6" applyFont="1" applyFill="1" applyAlignment="1">
      <alignment vertical="center"/>
    </xf>
    <xf numFmtId="0" fontId="35" fillId="3" borderId="0" xfId="6" applyFont="1" applyFill="1" applyAlignment="1">
      <alignment horizontal="left" vertical="center"/>
    </xf>
    <xf numFmtId="0" fontId="35" fillId="3" borderId="0" xfId="6" applyFont="1" applyFill="1" applyAlignment="1">
      <alignment horizontal="center" vertical="center"/>
    </xf>
    <xf numFmtId="2" fontId="35" fillId="3" borderId="0" xfId="6" applyNumberFormat="1" applyFont="1" applyFill="1" applyAlignment="1">
      <alignment horizontal="left" vertical="center"/>
    </xf>
    <xf numFmtId="0" fontId="34" fillId="3" borderId="0" xfId="6" applyFont="1" applyFill="1" applyAlignment="1">
      <alignment horizontal="center" vertical="center"/>
    </xf>
    <xf numFmtId="0" fontId="34" fillId="2" borderId="0" xfId="6" applyFont="1" applyFill="1" applyAlignment="1">
      <alignment horizontal="center" vertical="center"/>
    </xf>
    <xf numFmtId="2" fontId="34" fillId="3" borderId="0" xfId="6" applyNumberFormat="1" applyFont="1" applyFill="1" applyAlignment="1">
      <alignment vertical="center"/>
    </xf>
    <xf numFmtId="0" fontId="13" fillId="3" borderId="15" xfId="6" applyFont="1" applyFill="1" applyBorder="1" applyAlignment="1">
      <alignment horizontal="center" vertical="center" wrapText="1"/>
    </xf>
    <xf numFmtId="0" fontId="14" fillId="3" borderId="16" xfId="6" applyFont="1" applyFill="1" applyBorder="1" applyAlignment="1">
      <alignment horizontal="center" vertical="center" textRotation="90" wrapText="1"/>
    </xf>
    <xf numFmtId="2" fontId="14" fillId="3" borderId="16" xfId="6" applyNumberFormat="1" applyFont="1" applyFill="1" applyBorder="1" applyAlignment="1">
      <alignment horizontal="center" vertical="center" textRotation="90" wrapText="1"/>
    </xf>
    <xf numFmtId="0" fontId="13" fillId="3" borderId="17" xfId="6" applyFont="1" applyFill="1" applyBorder="1" applyAlignment="1">
      <alignment horizontal="center" vertical="center" textRotation="90" wrapText="1"/>
    </xf>
    <xf numFmtId="0" fontId="14" fillId="2" borderId="15" xfId="6" applyFont="1" applyFill="1" applyBorder="1" applyAlignment="1">
      <alignment horizontal="center" vertical="center" textRotation="90" wrapText="1"/>
    </xf>
    <xf numFmtId="0" fontId="13" fillId="3" borderId="13" xfId="6" applyFont="1" applyFill="1" applyBorder="1" applyAlignment="1">
      <alignment horizontal="center" vertical="center" textRotation="90" wrapText="1"/>
    </xf>
    <xf numFmtId="0" fontId="14" fillId="3" borderId="13" xfId="6" applyFont="1" applyFill="1" applyBorder="1" applyAlignment="1">
      <alignment horizontal="center" vertical="center" textRotation="90" wrapText="1"/>
    </xf>
    <xf numFmtId="0" fontId="14" fillId="3" borderId="18" xfId="6" applyFont="1" applyFill="1" applyBorder="1" applyAlignment="1">
      <alignment horizontal="center" vertical="center" textRotation="90" wrapText="1"/>
    </xf>
    <xf numFmtId="0" fontId="14" fillId="3" borderId="15" xfId="6" applyFont="1" applyFill="1" applyBorder="1" applyAlignment="1">
      <alignment horizontal="center" vertical="center" textRotation="90" wrapText="1"/>
    </xf>
    <xf numFmtId="0" fontId="13" fillId="3" borderId="19" xfId="6" applyFont="1" applyFill="1" applyBorder="1" applyAlignment="1">
      <alignment vertical="center" wrapText="1"/>
    </xf>
    <xf numFmtId="165" fontId="13" fillId="3" borderId="20" xfId="6" applyNumberFormat="1" applyFont="1" applyFill="1" applyBorder="1" applyAlignment="1">
      <alignment vertical="center"/>
    </xf>
    <xf numFmtId="2" fontId="33" fillId="3" borderId="20" xfId="6" applyNumberFormat="1" applyFont="1" applyFill="1" applyBorder="1" applyAlignment="1">
      <alignment horizontal="center" vertical="center"/>
    </xf>
    <xf numFmtId="9" fontId="15" fillId="3" borderId="20" xfId="11" applyFont="1" applyFill="1" applyBorder="1" applyAlignment="1" applyProtection="1">
      <alignment horizontal="center" vertical="center"/>
    </xf>
    <xf numFmtId="165" fontId="33" fillId="2" borderId="20" xfId="6" applyNumberFormat="1" applyFont="1" applyFill="1" applyBorder="1" applyAlignment="1">
      <alignment horizontal="center" vertical="center"/>
    </xf>
    <xf numFmtId="9" fontId="15" fillId="3" borderId="7" xfId="11" applyFont="1" applyFill="1" applyBorder="1" applyAlignment="1" applyProtection="1">
      <alignment horizontal="center" vertical="center"/>
    </xf>
    <xf numFmtId="9" fontId="15" fillId="3" borderId="21" xfId="11" applyFont="1" applyFill="1" applyBorder="1" applyAlignment="1" applyProtection="1">
      <alignment horizontal="center" vertical="center"/>
    </xf>
    <xf numFmtId="0" fontId="13" fillId="3" borderId="22" xfId="6" applyFont="1" applyFill="1" applyBorder="1" applyAlignment="1">
      <alignment vertical="center" wrapText="1"/>
    </xf>
    <xf numFmtId="165" fontId="13" fillId="3" borderId="13" xfId="6" applyNumberFormat="1" applyFont="1" applyFill="1" applyBorder="1" applyAlignment="1">
      <alignment vertical="center"/>
    </xf>
    <xf numFmtId="9" fontId="15" fillId="3" borderId="13" xfId="11" applyFont="1" applyFill="1" applyBorder="1" applyAlignment="1" applyProtection="1">
      <alignment horizontal="center" vertical="center"/>
    </xf>
    <xf numFmtId="165" fontId="33" fillId="2" borderId="13" xfId="6" applyNumberFormat="1" applyFont="1" applyFill="1" applyBorder="1" applyAlignment="1">
      <alignment horizontal="center" vertical="center"/>
    </xf>
    <xf numFmtId="9" fontId="15" fillId="3" borderId="23" xfId="11" applyFont="1" applyFill="1" applyBorder="1" applyAlignment="1" applyProtection="1">
      <alignment horizontal="center" vertical="center"/>
    </xf>
    <xf numFmtId="165" fontId="36" fillId="3" borderId="13" xfId="6" applyNumberFormat="1" applyFont="1" applyFill="1" applyBorder="1" applyAlignment="1">
      <alignment vertical="center"/>
    </xf>
    <xf numFmtId="0" fontId="33" fillId="3" borderId="0" xfId="6" applyFont="1" applyFill="1" applyAlignment="1">
      <alignment vertical="center"/>
    </xf>
    <xf numFmtId="165" fontId="33" fillId="3" borderId="7" xfId="11" applyNumberFormat="1" applyFont="1" applyFill="1" applyBorder="1" applyAlignment="1" applyProtection="1">
      <alignment horizontal="center" vertical="center"/>
    </xf>
    <xf numFmtId="165" fontId="33" fillId="3" borderId="20" xfId="6" applyNumberFormat="1" applyFont="1" applyFill="1" applyBorder="1" applyAlignment="1">
      <alignment horizontal="center" vertical="center"/>
    </xf>
    <xf numFmtId="0" fontId="16" fillId="3" borderId="24" xfId="6" applyFont="1" applyFill="1" applyBorder="1" applyAlignment="1">
      <alignment vertical="center"/>
    </xf>
    <xf numFmtId="165" fontId="16" fillId="3" borderId="25" xfId="6" applyNumberFormat="1" applyFont="1" applyFill="1" applyBorder="1" applyAlignment="1">
      <alignment vertical="center"/>
    </xf>
    <xf numFmtId="2" fontId="17" fillId="3" borderId="25" xfId="6" applyNumberFormat="1" applyFont="1" applyFill="1" applyBorder="1" applyAlignment="1">
      <alignment horizontal="center" vertical="center"/>
    </xf>
    <xf numFmtId="0" fontId="16" fillId="3" borderId="25" xfId="6" applyFont="1" applyFill="1" applyBorder="1" applyAlignment="1">
      <alignment vertical="center"/>
    </xf>
    <xf numFmtId="165" fontId="17" fillId="2" borderId="25" xfId="6" applyNumberFormat="1" applyFont="1" applyFill="1" applyBorder="1" applyAlignment="1">
      <alignment horizontal="center" vertical="center"/>
    </xf>
    <xf numFmtId="165" fontId="17" fillId="3" borderId="25" xfId="6" applyNumberFormat="1" applyFont="1" applyFill="1" applyBorder="1" applyAlignment="1">
      <alignment vertical="center"/>
    </xf>
    <xf numFmtId="165" fontId="17" fillId="3" borderId="25" xfId="6" applyNumberFormat="1" applyFont="1" applyFill="1" applyBorder="1" applyAlignment="1">
      <alignment horizontal="center" vertical="center"/>
    </xf>
    <xf numFmtId="0" fontId="16" fillId="3" borderId="26" xfId="6" applyFont="1" applyFill="1" applyBorder="1" applyAlignment="1">
      <alignment vertical="center"/>
    </xf>
    <xf numFmtId="2" fontId="16" fillId="3" borderId="0" xfId="6" applyNumberFormat="1" applyFont="1" applyFill="1" applyAlignment="1">
      <alignment vertical="center"/>
    </xf>
    <xf numFmtId="0" fontId="16" fillId="2" borderId="0" xfId="6" applyFont="1" applyFill="1" applyAlignment="1">
      <alignment vertical="center"/>
    </xf>
    <xf numFmtId="0" fontId="13" fillId="3" borderId="0" xfId="6" applyFont="1" applyFill="1"/>
    <xf numFmtId="0" fontId="13" fillId="3" borderId="0" xfId="6" applyFont="1" applyFill="1" applyAlignment="1">
      <alignment horizontal="right"/>
    </xf>
    <xf numFmtId="0" fontId="14" fillId="3" borderId="0" xfId="6" applyFont="1" applyFill="1" applyBorder="1" applyAlignment="1">
      <alignment horizontal="center" vertical="center" wrapText="1"/>
    </xf>
    <xf numFmtId="0" fontId="14" fillId="3" borderId="0" xfId="6" applyFont="1" applyFill="1"/>
    <xf numFmtId="0" fontId="14" fillId="3" borderId="0" xfId="6" applyFont="1" applyFill="1" applyBorder="1" applyAlignment="1">
      <alignment horizontal="center"/>
    </xf>
    <xf numFmtId="0" fontId="14" fillId="3" borderId="13" xfId="6" applyFont="1" applyFill="1" applyBorder="1" applyAlignment="1">
      <alignment horizontal="center" vertical="center" wrapText="1"/>
    </xf>
    <xf numFmtId="0" fontId="14" fillId="3" borderId="13" xfId="6" applyFont="1" applyFill="1" applyBorder="1" applyAlignment="1">
      <alignment horizontal="left" vertical="center" wrapText="1"/>
    </xf>
    <xf numFmtId="2" fontId="14" fillId="3" borderId="13" xfId="6" applyNumberFormat="1" applyFont="1" applyFill="1" applyBorder="1" applyAlignment="1">
      <alignment horizontal="center" vertical="center" wrapText="1"/>
    </xf>
    <xf numFmtId="165" fontId="14" fillId="3" borderId="13" xfId="6" applyNumberFormat="1" applyFont="1" applyFill="1" applyBorder="1" applyAlignment="1">
      <alignment horizontal="center" vertical="center" wrapText="1"/>
    </xf>
    <xf numFmtId="2" fontId="14" fillId="3" borderId="0" xfId="6" applyNumberFormat="1" applyFont="1" applyFill="1" applyBorder="1" applyAlignment="1">
      <alignment horizontal="center" vertical="center" wrapText="1"/>
    </xf>
    <xf numFmtId="0" fontId="13" fillId="3" borderId="13" xfId="6" applyFont="1" applyFill="1" applyBorder="1" applyAlignment="1">
      <alignment horizontal="left" vertical="center" wrapText="1"/>
    </xf>
    <xf numFmtId="2" fontId="13" fillId="3" borderId="13" xfId="6" applyNumberFormat="1" applyFont="1" applyFill="1" applyBorder="1" applyAlignment="1">
      <alignment horizontal="center" vertical="center" wrapText="1"/>
    </xf>
    <xf numFmtId="1" fontId="13" fillId="3" borderId="13" xfId="6" applyNumberFormat="1" applyFont="1" applyFill="1" applyBorder="1" applyAlignment="1">
      <alignment horizontal="center" vertical="center" wrapText="1"/>
    </xf>
    <xf numFmtId="165" fontId="13" fillId="3" borderId="13" xfId="6" applyNumberFormat="1" applyFont="1" applyFill="1" applyBorder="1" applyAlignment="1">
      <alignment horizontal="center" vertical="center" wrapText="1"/>
    </xf>
    <xf numFmtId="2" fontId="13" fillId="3" borderId="0" xfId="6" applyNumberFormat="1" applyFont="1" applyFill="1" applyBorder="1" applyAlignment="1">
      <alignment horizontal="center" vertical="center" wrapText="1"/>
    </xf>
    <xf numFmtId="2" fontId="13" fillId="3" borderId="4" xfId="6" applyNumberFormat="1" applyFont="1" applyFill="1" applyBorder="1" applyAlignment="1">
      <alignment horizontal="center" vertical="center" wrapText="1"/>
    </xf>
    <xf numFmtId="165" fontId="13" fillId="3" borderId="4" xfId="6" applyNumberFormat="1" applyFont="1" applyFill="1" applyBorder="1" applyAlignment="1">
      <alignment horizontal="center" vertical="center" wrapText="1"/>
    </xf>
    <xf numFmtId="1" fontId="13" fillId="3" borderId="4" xfId="6" applyNumberFormat="1" applyFont="1" applyFill="1" applyBorder="1" applyAlignment="1">
      <alignment horizontal="center" vertical="center" wrapText="1"/>
    </xf>
    <xf numFmtId="2" fontId="13" fillId="3" borderId="2" xfId="6" applyNumberFormat="1" applyFont="1" applyFill="1" applyBorder="1" applyAlignment="1">
      <alignment horizontal="center" vertical="center" wrapText="1"/>
    </xf>
    <xf numFmtId="1" fontId="14" fillId="3" borderId="13" xfId="6" applyNumberFormat="1" applyFont="1" applyFill="1" applyBorder="1" applyAlignment="1">
      <alignment horizontal="center" vertical="center" wrapText="1"/>
    </xf>
    <xf numFmtId="0" fontId="13" fillId="3" borderId="13" xfId="6" applyFont="1" applyFill="1" applyBorder="1" applyAlignment="1">
      <alignment horizontal="center" vertical="center" wrapText="1"/>
    </xf>
    <xf numFmtId="165" fontId="14" fillId="3" borderId="13" xfId="6" applyNumberFormat="1" applyFont="1" applyFill="1" applyBorder="1" applyAlignment="1">
      <alignment horizontal="left" vertical="center" wrapText="1"/>
    </xf>
    <xf numFmtId="0" fontId="14" fillId="3" borderId="0" xfId="6" applyFont="1" applyFill="1" applyBorder="1" applyAlignment="1">
      <alignment horizontal="left" vertical="center" wrapText="1"/>
    </xf>
    <xf numFmtId="0" fontId="14" fillId="3" borderId="4" xfId="6" applyFont="1" applyFill="1" applyBorder="1" applyAlignment="1">
      <alignment horizontal="center"/>
    </xf>
    <xf numFmtId="165" fontId="14" fillId="3" borderId="4" xfId="6" applyNumberFormat="1" applyFont="1" applyFill="1" applyBorder="1" applyAlignment="1">
      <alignment horizontal="center"/>
    </xf>
    <xf numFmtId="2" fontId="14" fillId="3" borderId="4" xfId="6" applyNumberFormat="1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0" xfId="6" applyFont="1" applyFill="1" applyAlignment="1">
      <alignment horizontal="center"/>
    </xf>
    <xf numFmtId="2" fontId="13" fillId="3" borderId="0" xfId="6" applyNumberFormat="1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4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center" vertical="center"/>
    </xf>
    <xf numFmtId="0" fontId="13" fillId="0" borderId="13" xfId="29" applyNumberFormat="1" applyFont="1" applyBorder="1" applyAlignment="1">
      <alignment horizontal="center" vertical="center" wrapText="1"/>
    </xf>
    <xf numFmtId="1" fontId="13" fillId="0" borderId="13" xfId="29" applyNumberFormat="1" applyFont="1" applyBorder="1" applyAlignment="1">
      <alignment horizontal="center"/>
    </xf>
    <xf numFmtId="2" fontId="13" fillId="0" borderId="13" xfId="29" applyNumberFormat="1" applyFont="1" applyBorder="1" applyAlignment="1">
      <alignment horizontal="center" vertical="top"/>
    </xf>
    <xf numFmtId="0" fontId="13" fillId="0" borderId="13" xfId="29" applyNumberFormat="1" applyFont="1" applyBorder="1" applyAlignment="1">
      <alignment vertical="top" wrapText="1"/>
    </xf>
    <xf numFmtId="1" fontId="13" fillId="0" borderId="13" xfId="29" applyNumberFormat="1" applyFont="1" applyBorder="1" applyAlignment="1">
      <alignment horizontal="center" vertical="top"/>
    </xf>
    <xf numFmtId="165" fontId="13" fillId="0" borderId="13" xfId="29" applyNumberFormat="1" applyFont="1" applyBorder="1" applyAlignment="1">
      <alignment horizontal="center" vertical="top"/>
    </xf>
    <xf numFmtId="4" fontId="13" fillId="0" borderId="13" xfId="29" applyNumberFormat="1" applyFont="1" applyBorder="1" applyAlignment="1">
      <alignment horizontal="center" vertical="top"/>
    </xf>
    <xf numFmtId="9" fontId="20" fillId="2" borderId="5" xfId="23" applyFont="1" applyFill="1" applyBorder="1" applyAlignment="1">
      <alignment horizontal="center"/>
    </xf>
    <xf numFmtId="9" fontId="20" fillId="2" borderId="13" xfId="23" applyFont="1" applyFill="1" applyBorder="1" applyAlignment="1">
      <alignment horizontal="center"/>
    </xf>
    <xf numFmtId="9" fontId="13" fillId="2" borderId="5" xfId="23" applyFont="1" applyFill="1" applyBorder="1" applyAlignment="1">
      <alignment horizontal="right"/>
    </xf>
    <xf numFmtId="9" fontId="13" fillId="2" borderId="0" xfId="23" applyFont="1" applyFill="1"/>
    <xf numFmtId="9" fontId="13" fillId="2" borderId="5" xfId="23" applyFont="1" applyFill="1" applyBorder="1" applyAlignment="1">
      <alignment horizontal="center"/>
    </xf>
    <xf numFmtId="9" fontId="13" fillId="2" borderId="13" xfId="23" applyFont="1" applyFill="1" applyBorder="1" applyAlignment="1">
      <alignment horizontal="right"/>
    </xf>
    <xf numFmtId="9" fontId="13" fillId="2" borderId="13" xfId="23" applyFont="1" applyFill="1" applyBorder="1" applyAlignment="1">
      <alignment horizontal="center"/>
    </xf>
    <xf numFmtId="0" fontId="14" fillId="0" borderId="13" xfId="29" applyNumberFormat="1" applyFont="1" applyFill="1" applyBorder="1" applyAlignment="1">
      <alignment vertical="top" wrapText="1"/>
    </xf>
    <xf numFmtId="0" fontId="14" fillId="0" borderId="13" xfId="29" applyNumberFormat="1" applyFont="1" applyFill="1" applyBorder="1" applyAlignment="1">
      <alignment vertical="top"/>
    </xf>
    <xf numFmtId="0" fontId="13" fillId="0" borderId="13" xfId="29" applyNumberFormat="1" applyFont="1" applyFill="1" applyBorder="1" applyAlignment="1">
      <alignment vertical="top" wrapText="1"/>
    </xf>
    <xf numFmtId="167" fontId="13" fillId="0" borderId="13" xfId="29" applyNumberFormat="1" applyFont="1" applyFill="1" applyBorder="1" applyAlignment="1">
      <alignment horizontal="right" vertical="top"/>
    </xf>
    <xf numFmtId="2" fontId="13" fillId="0" borderId="13" xfId="29" applyNumberFormat="1" applyFont="1" applyFill="1" applyBorder="1" applyAlignment="1">
      <alignment horizontal="right" vertical="top"/>
    </xf>
    <xf numFmtId="165" fontId="13" fillId="0" borderId="13" xfId="29" applyNumberFormat="1" applyFont="1" applyFill="1" applyBorder="1" applyAlignment="1">
      <alignment horizontal="right" vertical="top"/>
    </xf>
    <xf numFmtId="0" fontId="13" fillId="0" borderId="13" xfId="29" applyNumberFormat="1" applyFont="1" applyFill="1" applyBorder="1" applyAlignment="1">
      <alignment vertical="top"/>
    </xf>
    <xf numFmtId="168" fontId="13" fillId="0" borderId="13" xfId="29" applyNumberFormat="1" applyFont="1" applyFill="1" applyBorder="1" applyAlignment="1">
      <alignment horizontal="right" vertical="top"/>
    </xf>
    <xf numFmtId="1" fontId="13" fillId="0" borderId="13" xfId="29" applyNumberFormat="1" applyFont="1" applyFill="1" applyBorder="1" applyAlignment="1">
      <alignment horizontal="right" vertical="top"/>
    </xf>
    <xf numFmtId="167" fontId="14" fillId="0" borderId="13" xfId="29" applyNumberFormat="1" applyFont="1" applyFill="1" applyBorder="1" applyAlignment="1">
      <alignment horizontal="right" vertical="top"/>
    </xf>
    <xf numFmtId="2" fontId="14" fillId="0" borderId="13" xfId="29" applyNumberFormat="1" applyFont="1" applyFill="1" applyBorder="1" applyAlignment="1">
      <alignment horizontal="right" vertical="top"/>
    </xf>
    <xf numFmtId="1" fontId="14" fillId="0" borderId="13" xfId="29" applyNumberFormat="1" applyFont="1" applyFill="1" applyBorder="1" applyAlignment="1">
      <alignment horizontal="right" vertical="top"/>
    </xf>
    <xf numFmtId="165" fontId="14" fillId="0" borderId="13" xfId="29" applyNumberFormat="1" applyFont="1" applyFill="1" applyBorder="1" applyAlignment="1">
      <alignment horizontal="right" vertical="top"/>
    </xf>
    <xf numFmtId="168" fontId="14" fillId="0" borderId="13" xfId="29" applyNumberFormat="1" applyFont="1" applyFill="1" applyBorder="1" applyAlignment="1">
      <alignment horizontal="right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 vertical="center" wrapText="1"/>
    </xf>
    <xf numFmtId="3" fontId="13" fillId="0" borderId="13" xfId="31" applyNumberFormat="1" applyFont="1" applyFill="1" applyBorder="1" applyAlignment="1">
      <alignment horizontal="center" vertical="center" wrapText="1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1" fontId="13" fillId="0" borderId="13" xfId="31" applyNumberFormat="1" applyFont="1" applyFill="1" applyBorder="1" applyAlignment="1">
      <alignment horizontal="center"/>
    </xf>
    <xf numFmtId="1" fontId="13" fillId="0" borderId="13" xfId="31" applyNumberFormat="1" applyFont="1" applyFill="1" applyBorder="1" applyAlignment="1">
      <alignment horizontal="center" vertical="top"/>
    </xf>
    <xf numFmtId="2" fontId="13" fillId="0" borderId="13" xfId="31" applyNumberFormat="1" applyFont="1" applyFill="1" applyBorder="1" applyAlignment="1">
      <alignment horizontal="center" vertical="top"/>
    </xf>
    <xf numFmtId="0" fontId="13" fillId="0" borderId="13" xfId="31" applyNumberFormat="1" applyFont="1" applyFill="1" applyBorder="1" applyAlignment="1">
      <alignment horizontal="center" vertical="top"/>
    </xf>
    <xf numFmtId="165" fontId="13" fillId="0" borderId="13" xfId="31" applyNumberFormat="1" applyFont="1" applyFill="1" applyBorder="1" applyAlignment="1">
      <alignment horizontal="center" vertical="top"/>
    </xf>
    <xf numFmtId="3" fontId="13" fillId="0" borderId="13" xfId="31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>
      <alignment wrapText="1"/>
    </xf>
    <xf numFmtId="0" fontId="13" fillId="2" borderId="13" xfId="24" applyNumberFormat="1" applyFont="1" applyFill="1" applyBorder="1" applyAlignment="1">
      <alignment horizontal="center" vertical="center" wrapText="1"/>
    </xf>
    <xf numFmtId="0" fontId="13" fillId="2" borderId="13" xfId="24" applyNumberFormat="1" applyFont="1" applyFill="1" applyBorder="1" applyAlignment="1">
      <alignment vertical="center" wrapText="1"/>
    </xf>
    <xf numFmtId="0" fontId="13" fillId="2" borderId="13" xfId="25" applyNumberFormat="1" applyFont="1" applyFill="1" applyBorder="1" applyAlignment="1">
      <alignment horizontal="center" vertical="center" wrapText="1"/>
    </xf>
    <xf numFmtId="0" fontId="13" fillId="2" borderId="13" xfId="25" applyNumberFormat="1" applyFont="1" applyFill="1" applyBorder="1" applyAlignment="1">
      <alignment vertical="center" wrapText="1"/>
    </xf>
    <xf numFmtId="165" fontId="13" fillId="2" borderId="13" xfId="25" applyNumberFormat="1" applyFont="1" applyFill="1" applyBorder="1" applyAlignment="1">
      <alignment horizontal="center" vertical="center" wrapText="1"/>
    </xf>
    <xf numFmtId="0" fontId="24" fillId="2" borderId="13" xfId="24" applyNumberFormat="1" applyFont="1" applyFill="1" applyBorder="1" applyAlignment="1">
      <alignment horizontal="center" vertical="center"/>
    </xf>
    <xf numFmtId="0" fontId="24" fillId="2" borderId="14" xfId="24" applyNumberFormat="1" applyFont="1" applyFill="1" applyBorder="1" applyAlignment="1">
      <alignment horizontal="center" vertical="center"/>
    </xf>
    <xf numFmtId="0" fontId="24" fillId="2" borderId="3" xfId="24" applyNumberFormat="1" applyFont="1" applyFill="1" applyBorder="1" applyAlignment="1">
      <alignment horizontal="center" vertical="center" wrapText="1"/>
    </xf>
    <xf numFmtId="0" fontId="24" fillId="2" borderId="12" xfId="24" applyNumberFormat="1" applyFont="1" applyFill="1" applyBorder="1" applyAlignment="1">
      <alignment horizontal="center" vertical="center"/>
    </xf>
    <xf numFmtId="0" fontId="13" fillId="2" borderId="3" xfId="24" applyNumberFormat="1" applyFont="1" applyFill="1" applyBorder="1" applyAlignment="1">
      <alignment vertical="center" wrapText="1"/>
    </xf>
    <xf numFmtId="0" fontId="13" fillId="2" borderId="3" xfId="25" applyNumberFormat="1" applyFont="1" applyFill="1" applyBorder="1" applyAlignment="1">
      <alignment vertical="center" wrapText="1"/>
    </xf>
    <xf numFmtId="0" fontId="24" fillId="2" borderId="12" xfId="24" applyNumberFormat="1" applyFont="1" applyFill="1" applyBorder="1" applyAlignment="1">
      <alignment horizontal="center" vertical="center" wrapText="1"/>
    </xf>
    <xf numFmtId="0" fontId="13" fillId="2" borderId="3" xfId="25" applyNumberFormat="1" applyFont="1" applyFill="1" applyBorder="1" applyAlignment="1">
      <alignment horizontal="center" vertical="center" wrapText="1"/>
    </xf>
    <xf numFmtId="0" fontId="24" fillId="2" borderId="13" xfId="25" applyNumberFormat="1" applyFont="1" applyFill="1" applyBorder="1" applyAlignment="1">
      <alignment horizontal="center" vertical="center"/>
    </xf>
    <xf numFmtId="0" fontId="14" fillId="2" borderId="13" xfId="24" applyNumberFormat="1" applyFont="1" applyFill="1" applyBorder="1" applyAlignment="1">
      <alignment horizontal="center" vertical="center"/>
    </xf>
    <xf numFmtId="1" fontId="37" fillId="3" borderId="0" xfId="3" applyNumberFormat="1" applyFont="1" applyFill="1" applyAlignment="1">
      <alignment vertical="center" wrapText="1"/>
    </xf>
    <xf numFmtId="2" fontId="38" fillId="3" borderId="0" xfId="3" applyNumberFormat="1" applyFont="1" applyFill="1" applyAlignment="1">
      <alignment vertical="center" wrapText="1"/>
    </xf>
    <xf numFmtId="2" fontId="37" fillId="3" borderId="0" xfId="3" applyNumberFormat="1" applyFont="1" applyFill="1" applyAlignment="1">
      <alignment vertical="center" wrapText="1"/>
    </xf>
    <xf numFmtId="2" fontId="38" fillId="3" borderId="0" xfId="3" applyNumberFormat="1" applyFont="1" applyFill="1"/>
    <xf numFmtId="2" fontId="37" fillId="3" borderId="0" xfId="3" applyNumberFormat="1" applyFont="1" applyFill="1"/>
    <xf numFmtId="0" fontId="13" fillId="2" borderId="10" xfId="0" applyNumberFormat="1" applyFont="1" applyFill="1" applyBorder="1" applyAlignment="1">
      <alignment horizontal="center" vertical="center" wrapText="1"/>
    </xf>
    <xf numFmtId="0" fontId="14" fillId="2" borderId="13" xfId="24" applyNumberFormat="1" applyFont="1" applyFill="1" applyBorder="1" applyAlignment="1">
      <alignment horizontal="left" vertical="center" wrapText="1"/>
    </xf>
    <xf numFmtId="0" fontId="14" fillId="2" borderId="12" xfId="24" applyNumberFormat="1" applyFont="1" applyFill="1" applyBorder="1" applyAlignment="1">
      <alignment horizontal="center" vertical="center" wrapText="1"/>
    </xf>
    <xf numFmtId="0" fontId="14" fillId="2" borderId="7" xfId="24" applyNumberFormat="1" applyFont="1" applyFill="1" applyBorder="1" applyAlignment="1">
      <alignment horizontal="center" vertical="center" wrapText="1"/>
    </xf>
    <xf numFmtId="0" fontId="14" fillId="2" borderId="8" xfId="24" applyNumberFormat="1" applyFont="1" applyFill="1" applyBorder="1" applyAlignment="1">
      <alignment horizontal="center" vertical="center" wrapText="1"/>
    </xf>
    <xf numFmtId="0" fontId="24" fillId="2" borderId="3" xfId="25" applyNumberFormat="1" applyFont="1" applyFill="1" applyBorder="1" applyAlignment="1">
      <alignment horizontal="center" vertical="center"/>
    </xf>
    <xf numFmtId="0" fontId="24" fillId="2" borderId="3" xfId="24" applyNumberFormat="1" applyFont="1" applyFill="1" applyBorder="1" applyAlignment="1">
      <alignment horizontal="center" vertical="center"/>
    </xf>
    <xf numFmtId="0" fontId="24" fillId="2" borderId="12" xfId="24" applyNumberFormat="1" applyFont="1" applyFill="1" applyBorder="1" applyAlignment="1">
      <alignment horizontal="center" vertical="center" wrapText="1"/>
    </xf>
    <xf numFmtId="0" fontId="24" fillId="2" borderId="12" xfId="25" applyNumberFormat="1" applyFont="1" applyFill="1" applyBorder="1" applyAlignment="1">
      <alignment horizontal="center" vertical="center" wrapText="1"/>
    </xf>
    <xf numFmtId="0" fontId="24" fillId="2" borderId="3" xfId="25" applyNumberFormat="1" applyFont="1" applyFill="1" applyBorder="1" applyAlignment="1">
      <alignment horizontal="center" vertical="center" wrapText="1"/>
    </xf>
    <xf numFmtId="0" fontId="13" fillId="2" borderId="4" xfId="25" applyNumberFormat="1" applyFont="1" applyFill="1" applyBorder="1" applyAlignment="1">
      <alignment horizontal="center" vertical="center" wrapText="1"/>
    </xf>
    <xf numFmtId="0" fontId="14" fillId="2" borderId="3" xfId="24" applyNumberFormat="1" applyFont="1" applyFill="1" applyBorder="1" applyAlignment="1">
      <alignment horizontal="center" vertical="center"/>
    </xf>
    <xf numFmtId="0" fontId="24" fillId="2" borderId="3" xfId="24" applyNumberFormat="1" applyFont="1" applyFill="1" applyBorder="1" applyAlignment="1">
      <alignment horizontal="center" vertical="center" wrapText="1"/>
    </xf>
    <xf numFmtId="0" fontId="24" fillId="2" borderId="4" xfId="24" applyNumberFormat="1" applyFont="1" applyFill="1" applyBorder="1" applyAlignment="1">
      <alignment horizontal="center" vertical="center" wrapText="1"/>
    </xf>
    <xf numFmtId="0" fontId="24" fillId="2" borderId="2" xfId="24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4" fillId="0" borderId="13" xfId="29" applyFont="1" applyBorder="1"/>
    <xf numFmtId="0" fontId="14" fillId="0" borderId="13" xfId="29" applyFont="1" applyBorder="1" applyAlignment="1">
      <alignment indent="1"/>
    </xf>
    <xf numFmtId="0" fontId="13" fillId="0" borderId="12" xfId="29" applyNumberFormat="1" applyFont="1" applyBorder="1" applyAlignment="1">
      <alignment horizontal="center" vertical="center" wrapText="1"/>
    </xf>
    <xf numFmtId="0" fontId="13" fillId="0" borderId="7" xfId="29" applyNumberFormat="1" applyFont="1" applyBorder="1" applyAlignment="1">
      <alignment horizontal="center" vertical="center" wrapText="1"/>
    </xf>
    <xf numFmtId="0" fontId="13" fillId="0" borderId="8" xfId="29" applyNumberFormat="1" applyFont="1" applyBorder="1" applyAlignment="1">
      <alignment horizontal="center" vertical="center" wrapText="1"/>
    </xf>
    <xf numFmtId="0" fontId="13" fillId="0" borderId="13" xfId="29" applyNumberFormat="1" applyFont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right" vertical="top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/>
    </xf>
    <xf numFmtId="0" fontId="13" fillId="2" borderId="0" xfId="0" applyNumberFormat="1" applyFont="1" applyFill="1" applyAlignment="1">
      <alignment horizontal="center"/>
    </xf>
    <xf numFmtId="0" fontId="13" fillId="2" borderId="11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left"/>
    </xf>
    <xf numFmtId="0" fontId="14" fillId="3" borderId="13" xfId="6" applyFont="1" applyFill="1" applyBorder="1" applyAlignment="1">
      <alignment horizontal="center"/>
    </xf>
    <xf numFmtId="0" fontId="14" fillId="3" borderId="13" xfId="6" applyFont="1" applyFill="1" applyBorder="1" applyAlignment="1">
      <alignment horizontal="center" vertical="center" wrapText="1"/>
    </xf>
    <xf numFmtId="0" fontId="14" fillId="0" borderId="13" xfId="29" applyNumberFormat="1" applyFont="1" applyFill="1" applyBorder="1" applyAlignment="1">
      <alignment vertical="top" wrapText="1"/>
    </xf>
    <xf numFmtId="0" fontId="14" fillId="3" borderId="0" xfId="3" applyFont="1" applyFill="1" applyBorder="1" applyAlignment="1">
      <alignment horizontal="center" vertical="center" wrapText="1"/>
    </xf>
    <xf numFmtId="0" fontId="14" fillId="3" borderId="13" xfId="3" applyFont="1" applyFill="1" applyBorder="1" applyAlignment="1">
      <alignment horizontal="center" vertical="center" wrapText="1"/>
    </xf>
    <xf numFmtId="0" fontId="33" fillId="3" borderId="0" xfId="6" applyFont="1" applyFill="1" applyBorder="1" applyAlignment="1">
      <alignment horizontal="center" vertical="center" wrapText="1"/>
    </xf>
  </cellXfs>
  <cellStyles count="32">
    <cellStyle name="Обычный" xfId="0" builtinId="0"/>
    <cellStyle name="Обычный 10" xfId="27"/>
    <cellStyle name="Обычный 11" xfId="30"/>
    <cellStyle name="Обычный 2" xfId="1"/>
    <cellStyle name="Обычный 2 2" xfId="2"/>
    <cellStyle name="Обычный 2 3" xfId="3"/>
    <cellStyle name="Обычный 2 3 2" xfId="19"/>
    <cellStyle name="Обычный 3" xfId="4"/>
    <cellStyle name="Обычный 3 2" xfId="5"/>
    <cellStyle name="Обычный 3 2 2" xfId="20"/>
    <cellStyle name="Обычный 3 3" xfId="6"/>
    <cellStyle name="Обычный 3 4" xfId="28"/>
    <cellStyle name="Обычный 4" xfId="14"/>
    <cellStyle name="Обычный 5" xfId="15"/>
    <cellStyle name="Обычный 6" xfId="7"/>
    <cellStyle name="Обычный 6 2" xfId="8"/>
    <cellStyle name="Обычный 7" xfId="9"/>
    <cellStyle name="Обычный 8" xfId="16"/>
    <cellStyle name="Обычный 9" xfId="17"/>
    <cellStyle name="Обычный_TDSheet" xfId="24"/>
    <cellStyle name="Обычный_Лист1" xfId="31"/>
    <cellStyle name="Обычный_Лист1 2" xfId="29"/>
    <cellStyle name="Обычный_Нетто" xfId="26"/>
    <cellStyle name="Обычный_цикличное меню" xfId="25"/>
    <cellStyle name="Процентный" xfId="23" builtinId="5"/>
    <cellStyle name="Процентный 2" xfId="10"/>
    <cellStyle name="Процентный 2 2" xfId="21"/>
    <cellStyle name="Процентный 3" xfId="11"/>
    <cellStyle name="Процентный 4" xfId="12"/>
    <cellStyle name="Процентный 5" xfId="18"/>
    <cellStyle name="Финансовый 2" xfId="13"/>
    <cellStyle name="Финансовый 2 2" xfId="2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9"/>
  <sheetViews>
    <sheetView view="pageBreakPreview" zoomScale="60" zoomScaleNormal="100" workbookViewId="0">
      <selection activeCell="B304" sqref="B304:D304"/>
    </sheetView>
  </sheetViews>
  <sheetFormatPr defaultColWidth="25.44140625" defaultRowHeight="14"/>
  <cols>
    <col min="1" max="1" width="7.109375" style="18" customWidth="1"/>
    <col min="2" max="2" width="8.6640625" style="18" bestFit="1" customWidth="1"/>
    <col min="3" max="3" width="37.77734375" style="18" bestFit="1" customWidth="1"/>
    <col min="4" max="4" width="16.109375" style="18" bestFit="1" customWidth="1"/>
    <col min="5" max="5" width="9.77734375" style="18" customWidth="1"/>
    <col min="6" max="6" width="8.6640625" style="18" bestFit="1" customWidth="1"/>
    <col min="7" max="7" width="37.77734375" style="18" bestFit="1" customWidth="1"/>
    <col min="8" max="8" width="16.109375" style="18" bestFit="1" customWidth="1"/>
    <col min="9" max="16384" width="25.44140625" style="18"/>
  </cols>
  <sheetData>
    <row r="1" spans="1:8">
      <c r="A1" s="367"/>
      <c r="B1" s="367"/>
      <c r="C1" s="367"/>
      <c r="D1" s="367"/>
      <c r="E1" s="367"/>
      <c r="F1" s="367"/>
      <c r="G1" s="404"/>
      <c r="H1" s="404"/>
    </row>
    <row r="2" spans="1:8">
      <c r="A2" s="368"/>
      <c r="B2" s="389" t="s">
        <v>111</v>
      </c>
      <c r="C2" s="389"/>
      <c r="D2" s="389"/>
      <c r="E2" s="368"/>
      <c r="F2" s="389" t="s">
        <v>112</v>
      </c>
      <c r="G2" s="389"/>
      <c r="H2" s="389"/>
    </row>
    <row r="3" spans="1:8">
      <c r="A3" s="367"/>
      <c r="B3" s="390" t="s">
        <v>567</v>
      </c>
      <c r="C3" s="390"/>
      <c r="D3" s="390"/>
      <c r="E3" s="367"/>
      <c r="F3" s="390" t="s">
        <v>567</v>
      </c>
      <c r="G3" s="390"/>
      <c r="H3" s="390"/>
    </row>
    <row r="4" spans="1:8">
      <c r="A4" s="367"/>
      <c r="B4" s="391" t="s">
        <v>113</v>
      </c>
      <c r="C4" s="391" t="s">
        <v>44</v>
      </c>
      <c r="D4" s="391" t="s">
        <v>114</v>
      </c>
      <c r="E4" s="367"/>
      <c r="F4" s="391" t="s">
        <v>113</v>
      </c>
      <c r="G4" s="391" t="s">
        <v>44</v>
      </c>
      <c r="H4" s="391" t="s">
        <v>114</v>
      </c>
    </row>
    <row r="5" spans="1:8">
      <c r="A5" s="367"/>
      <c r="B5" s="392"/>
      <c r="C5" s="393"/>
      <c r="D5" s="392"/>
      <c r="E5" s="367"/>
      <c r="F5" s="392"/>
      <c r="G5" s="393"/>
      <c r="H5" s="392"/>
    </row>
    <row r="6" spans="1:8">
      <c r="A6" s="367"/>
      <c r="B6" s="396" t="s">
        <v>1</v>
      </c>
      <c r="C6" s="396"/>
      <c r="D6" s="396"/>
      <c r="E6" s="367"/>
      <c r="F6" s="367"/>
      <c r="G6" s="367"/>
      <c r="H6" s="367"/>
    </row>
    <row r="7" spans="1:8">
      <c r="A7" s="367"/>
      <c r="B7" s="369"/>
      <c r="C7" s="370" t="s">
        <v>115</v>
      </c>
      <c r="D7" s="369" t="s">
        <v>116</v>
      </c>
      <c r="E7" s="367"/>
      <c r="F7" s="371" t="s">
        <v>117</v>
      </c>
      <c r="G7" s="372" t="s">
        <v>118</v>
      </c>
      <c r="H7" s="371">
        <v>130</v>
      </c>
    </row>
    <row r="8" spans="1:8">
      <c r="A8" s="367"/>
      <c r="B8" s="369" t="s">
        <v>119</v>
      </c>
      <c r="C8" s="370" t="s">
        <v>120</v>
      </c>
      <c r="D8" s="369">
        <v>200</v>
      </c>
      <c r="E8" s="367"/>
      <c r="F8" s="371" t="s">
        <v>122</v>
      </c>
      <c r="G8" s="372" t="s">
        <v>123</v>
      </c>
      <c r="H8" s="371">
        <v>180</v>
      </c>
    </row>
    <row r="9" spans="1:8">
      <c r="A9" s="367"/>
      <c r="B9" s="369"/>
      <c r="C9" s="370"/>
      <c r="D9" s="369"/>
      <c r="E9" s="367"/>
      <c r="F9" s="371" t="s">
        <v>125</v>
      </c>
      <c r="G9" s="372" t="s">
        <v>126</v>
      </c>
      <c r="H9" s="371" t="s">
        <v>127</v>
      </c>
    </row>
    <row r="10" spans="1:8">
      <c r="A10" s="367"/>
      <c r="B10" s="369" t="s">
        <v>128</v>
      </c>
      <c r="C10" s="370" t="s">
        <v>129</v>
      </c>
      <c r="D10" s="369" t="s">
        <v>127</v>
      </c>
      <c r="E10" s="367"/>
      <c r="F10" s="371"/>
      <c r="G10" s="372" t="s">
        <v>64</v>
      </c>
      <c r="H10" s="371">
        <v>50</v>
      </c>
    </row>
    <row r="11" spans="1:8">
      <c r="A11" s="367"/>
      <c r="B11" s="369"/>
      <c r="C11" s="370" t="s">
        <v>131</v>
      </c>
      <c r="D11" s="369" t="s">
        <v>130</v>
      </c>
      <c r="E11" s="367"/>
      <c r="F11" s="371"/>
      <c r="G11" s="372"/>
      <c r="H11" s="373"/>
    </row>
    <row r="12" spans="1:8">
      <c r="A12" s="367"/>
      <c r="B12" s="369" t="s">
        <v>132</v>
      </c>
      <c r="C12" s="370" t="s">
        <v>133</v>
      </c>
      <c r="D12" s="369" t="s">
        <v>127</v>
      </c>
      <c r="E12" s="367"/>
      <c r="F12" s="367"/>
      <c r="G12" s="367"/>
      <c r="H12" s="367"/>
    </row>
    <row r="13" spans="1:8">
      <c r="A13" s="367"/>
      <c r="B13" s="395" t="s">
        <v>134</v>
      </c>
      <c r="C13" s="395"/>
      <c r="D13" s="374">
        <v>650</v>
      </c>
      <c r="E13" s="367"/>
      <c r="F13" s="395" t="s">
        <v>134</v>
      </c>
      <c r="G13" s="395"/>
      <c r="H13" s="367"/>
    </row>
    <row r="14" spans="1:8">
      <c r="A14" s="367"/>
      <c r="B14" s="375"/>
      <c r="C14" s="376"/>
      <c r="D14" s="377"/>
      <c r="E14" s="367"/>
      <c r="F14" s="371"/>
      <c r="G14" s="398" t="s">
        <v>57</v>
      </c>
      <c r="H14" s="399"/>
    </row>
    <row r="15" spans="1:8">
      <c r="A15" s="367"/>
      <c r="B15" s="375"/>
      <c r="C15" s="378"/>
      <c r="D15" s="377"/>
      <c r="E15" s="367"/>
      <c r="F15" s="371" t="s">
        <v>136</v>
      </c>
      <c r="G15" s="372" t="s">
        <v>137</v>
      </c>
      <c r="H15" s="371" t="s">
        <v>124</v>
      </c>
    </row>
    <row r="16" spans="1:8">
      <c r="A16" s="367"/>
      <c r="B16" s="375"/>
      <c r="C16" s="378"/>
      <c r="D16" s="377"/>
      <c r="E16" s="367"/>
      <c r="F16" s="371"/>
      <c r="G16" s="379" t="s">
        <v>138</v>
      </c>
      <c r="H16" s="371">
        <v>20</v>
      </c>
    </row>
    <row r="17" spans="1:8">
      <c r="A17" s="367"/>
      <c r="B17" s="375"/>
      <c r="C17" s="378"/>
      <c r="D17" s="377"/>
      <c r="E17" s="367"/>
      <c r="F17" s="371"/>
      <c r="G17" s="379"/>
      <c r="H17" s="371"/>
    </row>
    <row r="18" spans="1:8">
      <c r="A18" s="367"/>
      <c r="B18" s="375"/>
      <c r="C18" s="380"/>
      <c r="D18" s="377"/>
      <c r="E18" s="367"/>
      <c r="F18" s="381"/>
      <c r="G18" s="379"/>
      <c r="H18" s="371"/>
    </row>
    <row r="19" spans="1:8">
      <c r="A19" s="367"/>
      <c r="B19" s="396" t="s">
        <v>12</v>
      </c>
      <c r="C19" s="396"/>
      <c r="D19" s="396"/>
      <c r="E19" s="367"/>
      <c r="F19" s="397" t="s">
        <v>12</v>
      </c>
      <c r="G19" s="397"/>
      <c r="H19" s="397"/>
    </row>
    <row r="20" spans="1:8">
      <c r="A20" s="367"/>
      <c r="B20" s="369"/>
      <c r="C20" s="370" t="s">
        <v>139</v>
      </c>
      <c r="D20" s="369">
        <v>100</v>
      </c>
      <c r="E20" s="367"/>
      <c r="F20" s="371" t="s">
        <v>141</v>
      </c>
      <c r="G20" s="372" t="s">
        <v>142</v>
      </c>
      <c r="H20" s="371">
        <v>100</v>
      </c>
    </row>
    <row r="21" spans="1:8" ht="28">
      <c r="A21" s="367"/>
      <c r="B21" s="369" t="s">
        <v>143</v>
      </c>
      <c r="C21" s="370" t="s">
        <v>144</v>
      </c>
      <c r="D21" s="369">
        <v>250</v>
      </c>
      <c r="E21" s="367"/>
      <c r="F21" s="371" t="s">
        <v>143</v>
      </c>
      <c r="G21" s="372" t="s">
        <v>145</v>
      </c>
      <c r="H21" s="371">
        <v>250</v>
      </c>
    </row>
    <row r="22" spans="1:8">
      <c r="A22" s="367"/>
      <c r="B22" s="369" t="s">
        <v>146</v>
      </c>
      <c r="C22" s="370" t="s">
        <v>147</v>
      </c>
      <c r="D22" s="369">
        <v>250</v>
      </c>
      <c r="E22" s="367"/>
      <c r="F22" s="371" t="s">
        <v>146</v>
      </c>
      <c r="G22" s="372" t="s">
        <v>148</v>
      </c>
      <c r="H22" s="371">
        <v>280</v>
      </c>
    </row>
    <row r="23" spans="1:8" ht="28">
      <c r="A23" s="367"/>
      <c r="B23" s="369" t="s">
        <v>149</v>
      </c>
      <c r="C23" s="370" t="s">
        <v>150</v>
      </c>
      <c r="D23" s="369" t="s">
        <v>121</v>
      </c>
      <c r="E23" s="367"/>
      <c r="F23" s="371" t="s">
        <v>149</v>
      </c>
      <c r="G23" s="372" t="s">
        <v>151</v>
      </c>
      <c r="H23" s="371" t="s">
        <v>127</v>
      </c>
    </row>
    <row r="24" spans="1:8">
      <c r="A24" s="367"/>
      <c r="B24" s="369"/>
      <c r="C24" s="370" t="s">
        <v>152</v>
      </c>
      <c r="D24" s="369">
        <v>40</v>
      </c>
      <c r="E24" s="367"/>
      <c r="F24" s="371"/>
      <c r="G24" s="372" t="s">
        <v>64</v>
      </c>
      <c r="H24" s="371">
        <v>60</v>
      </c>
    </row>
    <row r="25" spans="1:8">
      <c r="A25" s="367"/>
      <c r="B25" s="369"/>
      <c r="C25" s="370" t="s">
        <v>64</v>
      </c>
      <c r="D25" s="369">
        <v>40</v>
      </c>
      <c r="E25" s="367"/>
      <c r="F25" s="394" t="s">
        <v>36</v>
      </c>
      <c r="G25" s="394"/>
      <c r="H25" s="382" t="s">
        <v>153</v>
      </c>
    </row>
    <row r="26" spans="1:8">
      <c r="A26" s="367"/>
      <c r="B26" s="369"/>
      <c r="C26" s="370" t="s">
        <v>154</v>
      </c>
      <c r="D26" s="369" t="s">
        <v>155</v>
      </c>
      <c r="E26" s="367"/>
      <c r="F26" s="367"/>
      <c r="G26" s="367"/>
      <c r="H26" s="367"/>
    </row>
    <row r="27" spans="1:8">
      <c r="A27" s="367"/>
      <c r="B27" s="395" t="s">
        <v>36</v>
      </c>
      <c r="C27" s="395"/>
      <c r="D27" s="374">
        <v>860.03499999999997</v>
      </c>
      <c r="E27" s="367"/>
      <c r="F27" s="367"/>
      <c r="G27" s="367"/>
      <c r="H27" s="367"/>
    </row>
    <row r="28" spans="1:8">
      <c r="A28" s="367"/>
      <c r="B28" s="367"/>
      <c r="C28" s="367"/>
      <c r="D28" s="367"/>
      <c r="E28" s="367"/>
      <c r="F28" s="367"/>
      <c r="G28" s="367"/>
      <c r="H28" s="367"/>
    </row>
    <row r="29" spans="1:8">
      <c r="A29" s="367"/>
      <c r="B29" s="396" t="s">
        <v>156</v>
      </c>
      <c r="C29" s="396"/>
      <c r="D29" s="396"/>
      <c r="E29" s="367"/>
      <c r="F29" s="397" t="s">
        <v>156</v>
      </c>
      <c r="G29" s="397"/>
      <c r="H29" s="397"/>
    </row>
    <row r="30" spans="1:8">
      <c r="A30" s="367"/>
      <c r="B30" s="380"/>
      <c r="C30" s="380"/>
      <c r="D30" s="380"/>
      <c r="E30" s="367"/>
      <c r="F30" s="371" t="s">
        <v>136</v>
      </c>
      <c r="G30" s="372" t="s">
        <v>137</v>
      </c>
      <c r="H30" s="371" t="s">
        <v>124</v>
      </c>
    </row>
    <row r="31" spans="1:8">
      <c r="A31" s="367"/>
      <c r="B31" s="369"/>
      <c r="C31" s="370"/>
      <c r="D31" s="369"/>
      <c r="E31" s="367"/>
      <c r="F31" s="371"/>
      <c r="G31" s="372" t="s">
        <v>157</v>
      </c>
      <c r="H31" s="371" t="s">
        <v>127</v>
      </c>
    </row>
    <row r="32" spans="1:8">
      <c r="A32" s="367"/>
      <c r="B32" s="369"/>
      <c r="C32" s="370"/>
      <c r="D32" s="369"/>
      <c r="E32" s="367"/>
      <c r="F32" s="394" t="s">
        <v>159</v>
      </c>
      <c r="G32" s="394"/>
      <c r="H32" s="382" t="s">
        <v>160</v>
      </c>
    </row>
    <row r="33" spans="1:8">
      <c r="A33" s="367"/>
      <c r="B33" s="395" t="s">
        <v>159</v>
      </c>
      <c r="C33" s="395"/>
      <c r="D33" s="374"/>
      <c r="E33" s="367"/>
      <c r="F33" s="367"/>
      <c r="G33" s="367"/>
      <c r="H33" s="367"/>
    </row>
    <row r="34" spans="1:8">
      <c r="A34" s="367"/>
      <c r="B34" s="400" t="s">
        <v>568</v>
      </c>
      <c r="C34" s="400"/>
      <c r="D34" s="383">
        <v>1510.0350000000001</v>
      </c>
      <c r="E34" s="367"/>
      <c r="F34" s="367"/>
      <c r="G34" s="367"/>
      <c r="H34" s="367"/>
    </row>
    <row r="35" spans="1:8">
      <c r="A35" s="367"/>
      <c r="B35" s="390" t="s">
        <v>569</v>
      </c>
      <c r="C35" s="390"/>
      <c r="D35" s="390"/>
      <c r="E35" s="367"/>
      <c r="F35" s="367"/>
      <c r="G35" s="367"/>
      <c r="H35" s="367"/>
    </row>
    <row r="36" spans="1:8">
      <c r="A36" s="367"/>
      <c r="B36" s="391" t="s">
        <v>113</v>
      </c>
      <c r="C36" s="391" t="s">
        <v>44</v>
      </c>
      <c r="D36" s="391" t="s">
        <v>114</v>
      </c>
      <c r="E36" s="367"/>
      <c r="F36" s="367"/>
      <c r="G36" s="367"/>
      <c r="H36" s="367"/>
    </row>
    <row r="37" spans="1:8">
      <c r="A37" s="367"/>
      <c r="B37" s="392"/>
      <c r="C37" s="393"/>
      <c r="D37" s="392"/>
      <c r="E37" s="367"/>
      <c r="F37" s="367"/>
      <c r="G37" s="367"/>
      <c r="H37" s="367"/>
    </row>
    <row r="38" spans="1:8">
      <c r="A38" s="367"/>
      <c r="B38" s="401" t="s">
        <v>1</v>
      </c>
      <c r="C38" s="402"/>
      <c r="D38" s="403"/>
      <c r="E38" s="367"/>
      <c r="F38" s="367"/>
      <c r="G38" s="367"/>
      <c r="H38" s="367"/>
    </row>
    <row r="39" spans="1:8">
      <c r="A39" s="367"/>
      <c r="B39" s="369"/>
      <c r="C39" s="378" t="s">
        <v>162</v>
      </c>
      <c r="D39" s="369" t="s">
        <v>140</v>
      </c>
      <c r="E39" s="367"/>
      <c r="F39" s="371" t="s">
        <v>163</v>
      </c>
      <c r="G39" s="372" t="s">
        <v>62</v>
      </c>
      <c r="H39" s="371">
        <v>70</v>
      </c>
    </row>
    <row r="40" spans="1:8" ht="28">
      <c r="A40" s="367"/>
      <c r="B40" s="369" t="s">
        <v>164</v>
      </c>
      <c r="C40" s="378" t="s">
        <v>165</v>
      </c>
      <c r="D40" s="369">
        <v>250</v>
      </c>
      <c r="E40" s="367"/>
      <c r="F40" s="371" t="s">
        <v>122</v>
      </c>
      <c r="G40" s="372" t="s">
        <v>166</v>
      </c>
      <c r="H40" s="371">
        <v>250</v>
      </c>
    </row>
    <row r="41" spans="1:8" ht="28">
      <c r="A41" s="367"/>
      <c r="B41" s="369" t="s">
        <v>167</v>
      </c>
      <c r="C41" s="370" t="s">
        <v>168</v>
      </c>
      <c r="D41" s="369" t="s">
        <v>127</v>
      </c>
      <c r="E41" s="367"/>
      <c r="F41" s="371" t="s">
        <v>169</v>
      </c>
      <c r="G41" s="372" t="s">
        <v>69</v>
      </c>
      <c r="H41" s="371" t="s">
        <v>127</v>
      </c>
    </row>
    <row r="42" spans="1:8">
      <c r="A42" s="367"/>
      <c r="B42" s="369"/>
      <c r="C42" s="370" t="s">
        <v>152</v>
      </c>
      <c r="D42" s="369" t="s">
        <v>130</v>
      </c>
      <c r="E42" s="367"/>
      <c r="F42" s="371"/>
      <c r="G42" s="372" t="s">
        <v>64</v>
      </c>
      <c r="H42" s="371">
        <v>50</v>
      </c>
    </row>
    <row r="43" spans="1:8">
      <c r="A43" s="367"/>
      <c r="B43" s="395" t="s">
        <v>134</v>
      </c>
      <c r="C43" s="395"/>
      <c r="D43" s="374">
        <v>550</v>
      </c>
      <c r="E43" s="367"/>
      <c r="F43" s="367"/>
      <c r="G43" s="367"/>
      <c r="H43" s="367"/>
    </row>
    <row r="44" spans="1:8">
      <c r="A44" s="367"/>
      <c r="B44" s="375"/>
      <c r="C44" s="375"/>
      <c r="D44" s="377"/>
      <c r="E44" s="367"/>
      <c r="F44" s="367"/>
      <c r="G44" s="367"/>
      <c r="H44" s="367"/>
    </row>
    <row r="45" spans="1:8">
      <c r="A45" s="367"/>
      <c r="B45" s="375"/>
      <c r="C45" s="375"/>
      <c r="D45" s="377"/>
      <c r="E45" s="367"/>
      <c r="F45" s="371" t="s">
        <v>136</v>
      </c>
      <c r="G45" s="379" t="s">
        <v>137</v>
      </c>
      <c r="H45" s="371" t="s">
        <v>124</v>
      </c>
    </row>
    <row r="46" spans="1:8">
      <c r="A46" s="367"/>
      <c r="B46" s="375"/>
      <c r="C46" s="375"/>
      <c r="D46" s="377"/>
      <c r="E46" s="367"/>
      <c r="F46" s="371"/>
      <c r="G46" s="379" t="s">
        <v>138</v>
      </c>
      <c r="H46" s="371">
        <v>20</v>
      </c>
    </row>
    <row r="47" spans="1:8">
      <c r="A47" s="367"/>
      <c r="B47" s="375"/>
      <c r="C47" s="375"/>
      <c r="D47" s="377"/>
      <c r="E47" s="367"/>
      <c r="F47" s="371"/>
      <c r="G47" s="379"/>
      <c r="H47" s="371"/>
    </row>
    <row r="48" spans="1:8">
      <c r="A48" s="367"/>
      <c r="B48" s="375"/>
      <c r="C48" s="375"/>
      <c r="D48" s="377"/>
      <c r="E48" s="367"/>
      <c r="F48" s="367"/>
      <c r="G48" s="367"/>
      <c r="H48" s="367"/>
    </row>
    <row r="49" spans="1:8">
      <c r="A49" s="367"/>
      <c r="B49" s="396" t="s">
        <v>12</v>
      </c>
      <c r="C49" s="396"/>
      <c r="D49" s="396"/>
      <c r="E49" s="367"/>
      <c r="F49" s="367"/>
      <c r="G49" s="367"/>
      <c r="H49" s="367"/>
    </row>
    <row r="50" spans="1:8">
      <c r="A50" s="367"/>
      <c r="B50" s="369" t="s">
        <v>170</v>
      </c>
      <c r="C50" s="370" t="s">
        <v>171</v>
      </c>
      <c r="D50" s="369">
        <v>100</v>
      </c>
      <c r="E50" s="367"/>
      <c r="F50" s="371" t="s">
        <v>170</v>
      </c>
      <c r="G50" s="372" t="s">
        <v>171</v>
      </c>
      <c r="H50" s="371">
        <v>100</v>
      </c>
    </row>
    <row r="51" spans="1:8" ht="28">
      <c r="A51" s="367"/>
      <c r="B51" s="369" t="s">
        <v>172</v>
      </c>
      <c r="C51" s="370" t="s">
        <v>173</v>
      </c>
      <c r="D51" s="369">
        <v>250</v>
      </c>
      <c r="E51" s="367"/>
      <c r="F51" s="371">
        <v>101</v>
      </c>
      <c r="G51" s="372" t="s">
        <v>174</v>
      </c>
      <c r="H51" s="371">
        <v>250</v>
      </c>
    </row>
    <row r="52" spans="1:8" ht="28">
      <c r="A52" s="367"/>
      <c r="B52" s="369" t="s">
        <v>175</v>
      </c>
      <c r="C52" s="370" t="s">
        <v>176</v>
      </c>
      <c r="D52" s="369">
        <v>100</v>
      </c>
      <c r="E52" s="367"/>
      <c r="F52" s="371" t="s">
        <v>175</v>
      </c>
      <c r="G52" s="372" t="s">
        <v>177</v>
      </c>
      <c r="H52" s="371">
        <v>130</v>
      </c>
    </row>
    <row r="53" spans="1:8">
      <c r="A53" s="367"/>
      <c r="B53" s="369" t="s">
        <v>178</v>
      </c>
      <c r="C53" s="370" t="s">
        <v>179</v>
      </c>
      <c r="D53" s="369">
        <v>180</v>
      </c>
      <c r="E53" s="367"/>
      <c r="F53" s="371" t="s">
        <v>180</v>
      </c>
      <c r="G53" s="372" t="s">
        <v>67</v>
      </c>
      <c r="H53" s="371">
        <v>180</v>
      </c>
    </row>
    <row r="54" spans="1:8">
      <c r="A54" s="367"/>
      <c r="B54" s="369" t="s">
        <v>181</v>
      </c>
      <c r="C54" s="370" t="s">
        <v>182</v>
      </c>
      <c r="D54" s="369" t="s">
        <v>121</v>
      </c>
      <c r="E54" s="367"/>
      <c r="F54" s="371" t="s">
        <v>183</v>
      </c>
      <c r="G54" s="372" t="s">
        <v>184</v>
      </c>
      <c r="H54" s="371" t="s">
        <v>127</v>
      </c>
    </row>
    <row r="55" spans="1:8">
      <c r="A55" s="367"/>
      <c r="B55" s="369"/>
      <c r="C55" s="370" t="s">
        <v>152</v>
      </c>
      <c r="D55" s="369">
        <v>40</v>
      </c>
      <c r="E55" s="367"/>
      <c r="F55" s="371"/>
      <c r="G55" s="372" t="s">
        <v>64</v>
      </c>
      <c r="H55" s="371">
        <v>60</v>
      </c>
    </row>
    <row r="56" spans="1:8">
      <c r="A56" s="367"/>
      <c r="B56" s="369"/>
      <c r="C56" s="370" t="s">
        <v>64</v>
      </c>
      <c r="D56" s="369">
        <v>40</v>
      </c>
      <c r="E56" s="367"/>
      <c r="F56" s="367"/>
      <c r="G56" s="367"/>
      <c r="H56" s="367"/>
    </row>
    <row r="57" spans="1:8">
      <c r="A57" s="367"/>
      <c r="B57" s="369"/>
      <c r="C57" s="370" t="s">
        <v>154</v>
      </c>
      <c r="D57" s="369">
        <v>3.5000000000000003E-2</v>
      </c>
      <c r="E57" s="367"/>
      <c r="F57" s="367"/>
      <c r="G57" s="367"/>
      <c r="H57" s="367"/>
    </row>
    <row r="58" spans="1:8">
      <c r="A58" s="367"/>
      <c r="B58" s="395" t="s">
        <v>36</v>
      </c>
      <c r="C58" s="395"/>
      <c r="D58" s="374">
        <v>890.03499999999997</v>
      </c>
      <c r="E58" s="367"/>
      <c r="F58" s="367"/>
      <c r="G58" s="367"/>
      <c r="H58" s="367"/>
    </row>
    <row r="59" spans="1:8">
      <c r="A59" s="367"/>
      <c r="B59" s="396" t="s">
        <v>156</v>
      </c>
      <c r="C59" s="396"/>
      <c r="D59" s="396"/>
      <c r="E59" s="367"/>
      <c r="F59" s="367"/>
      <c r="G59" s="367"/>
      <c r="H59" s="367"/>
    </row>
    <row r="60" spans="1:8">
      <c r="A60" s="367"/>
      <c r="B60" s="380"/>
      <c r="C60" s="380"/>
      <c r="D60" s="380"/>
      <c r="E60" s="367"/>
      <c r="F60" s="367"/>
      <c r="G60" s="367"/>
      <c r="H60" s="367"/>
    </row>
    <row r="61" spans="1:8">
      <c r="A61" s="367"/>
      <c r="B61" s="369"/>
      <c r="C61" s="370"/>
      <c r="D61" s="369"/>
      <c r="E61" s="367"/>
      <c r="F61" s="371" t="s">
        <v>136</v>
      </c>
      <c r="G61" s="372" t="s">
        <v>137</v>
      </c>
      <c r="H61" s="371" t="s">
        <v>124</v>
      </c>
    </row>
    <row r="62" spans="1:8">
      <c r="A62" s="367"/>
      <c r="B62" s="369"/>
      <c r="C62" s="370"/>
      <c r="D62" s="369"/>
      <c r="E62" s="367"/>
      <c r="F62" s="371"/>
      <c r="G62" s="372" t="s">
        <v>157</v>
      </c>
      <c r="H62" s="371" t="s">
        <v>127</v>
      </c>
    </row>
    <row r="63" spans="1:8">
      <c r="A63" s="367"/>
      <c r="B63" s="395"/>
      <c r="C63" s="395"/>
      <c r="D63" s="374"/>
      <c r="E63" s="367"/>
      <c r="F63" s="394" t="s">
        <v>159</v>
      </c>
      <c r="G63" s="394"/>
      <c r="H63" s="382" t="s">
        <v>160</v>
      </c>
    </row>
    <row r="64" spans="1:8">
      <c r="A64" s="367"/>
      <c r="B64" s="400" t="s">
        <v>570</v>
      </c>
      <c r="C64" s="400"/>
      <c r="D64" s="383">
        <v>1440.0350000000001</v>
      </c>
      <c r="E64" s="367"/>
      <c r="F64" s="367"/>
      <c r="G64" s="367"/>
      <c r="H64" s="367"/>
    </row>
    <row r="65" spans="1:8">
      <c r="A65" s="367"/>
      <c r="B65" s="390" t="s">
        <v>571</v>
      </c>
      <c r="C65" s="390"/>
      <c r="D65" s="390"/>
      <c r="E65" s="367"/>
      <c r="F65" s="367"/>
      <c r="G65" s="367"/>
      <c r="H65" s="367"/>
    </row>
    <row r="66" spans="1:8">
      <c r="A66" s="367"/>
      <c r="B66" s="391" t="s">
        <v>113</v>
      </c>
      <c r="C66" s="391" t="s">
        <v>44</v>
      </c>
      <c r="D66" s="391" t="s">
        <v>114</v>
      </c>
      <c r="E66" s="367"/>
      <c r="F66" s="367"/>
      <c r="G66" s="367"/>
      <c r="H66" s="367"/>
    </row>
    <row r="67" spans="1:8">
      <c r="A67" s="367"/>
      <c r="B67" s="392"/>
      <c r="C67" s="393"/>
      <c r="D67" s="392"/>
      <c r="E67" s="367"/>
      <c r="F67" s="367"/>
      <c r="G67" s="367"/>
      <c r="H67" s="367"/>
    </row>
    <row r="68" spans="1:8">
      <c r="A68" s="367"/>
      <c r="B68" s="396" t="s">
        <v>1</v>
      </c>
      <c r="C68" s="396"/>
      <c r="D68" s="396"/>
      <c r="E68" s="367"/>
      <c r="F68" s="367"/>
      <c r="G68" s="367"/>
      <c r="H68" s="367"/>
    </row>
    <row r="69" spans="1:8">
      <c r="A69" s="367"/>
      <c r="B69" s="369"/>
      <c r="C69" s="370" t="s">
        <v>185</v>
      </c>
      <c r="D69" s="369">
        <v>40</v>
      </c>
      <c r="E69" s="367"/>
      <c r="F69" s="371"/>
      <c r="G69" s="372" t="s">
        <v>185</v>
      </c>
      <c r="H69" s="371">
        <v>40</v>
      </c>
    </row>
    <row r="70" spans="1:8">
      <c r="A70" s="367"/>
      <c r="B70" s="369" t="s">
        <v>186</v>
      </c>
      <c r="C70" s="370" t="s">
        <v>187</v>
      </c>
      <c r="D70" s="369">
        <v>130</v>
      </c>
      <c r="E70" s="367"/>
      <c r="F70" s="371" t="s">
        <v>188</v>
      </c>
      <c r="G70" s="372" t="s">
        <v>189</v>
      </c>
      <c r="H70" s="371">
        <v>100</v>
      </c>
    </row>
    <row r="71" spans="1:8">
      <c r="A71" s="367"/>
      <c r="B71" s="369" t="s">
        <v>122</v>
      </c>
      <c r="C71" s="370" t="s">
        <v>190</v>
      </c>
      <c r="D71" s="369">
        <v>180</v>
      </c>
      <c r="E71" s="367"/>
      <c r="F71" s="371" t="s">
        <v>122</v>
      </c>
      <c r="G71" s="372" t="s">
        <v>123</v>
      </c>
      <c r="H71" s="371">
        <v>180</v>
      </c>
    </row>
    <row r="72" spans="1:8">
      <c r="A72" s="367"/>
      <c r="B72" s="369" t="s">
        <v>128</v>
      </c>
      <c r="C72" s="370" t="s">
        <v>129</v>
      </c>
      <c r="D72" s="369" t="s">
        <v>127</v>
      </c>
      <c r="E72" s="367"/>
      <c r="F72" s="371" t="s">
        <v>125</v>
      </c>
      <c r="G72" s="372" t="s">
        <v>191</v>
      </c>
      <c r="H72" s="371" t="s">
        <v>127</v>
      </c>
    </row>
    <row r="73" spans="1:8">
      <c r="A73" s="367"/>
      <c r="B73" s="369"/>
      <c r="C73" s="370" t="s">
        <v>152</v>
      </c>
      <c r="D73" s="369" t="s">
        <v>130</v>
      </c>
      <c r="E73" s="367"/>
      <c r="F73" s="371"/>
      <c r="G73" s="372" t="s">
        <v>64</v>
      </c>
      <c r="H73" s="371">
        <v>50</v>
      </c>
    </row>
    <row r="74" spans="1:8">
      <c r="A74" s="367"/>
      <c r="B74" s="395" t="s">
        <v>134</v>
      </c>
      <c r="C74" s="395"/>
      <c r="D74" s="374">
        <v>590</v>
      </c>
      <c r="E74" s="367"/>
      <c r="F74" s="367"/>
      <c r="G74" s="367"/>
      <c r="H74" s="367"/>
    </row>
    <row r="75" spans="1:8">
      <c r="A75" s="367"/>
      <c r="B75" s="375"/>
      <c r="C75" s="375"/>
      <c r="D75" s="377"/>
      <c r="E75" s="367"/>
      <c r="F75" s="367"/>
      <c r="G75" s="367"/>
      <c r="H75" s="367"/>
    </row>
    <row r="76" spans="1:8">
      <c r="A76" s="367"/>
      <c r="B76" s="375"/>
      <c r="C76" s="375"/>
      <c r="D76" s="377"/>
      <c r="E76" s="367"/>
      <c r="F76" s="371" t="s">
        <v>136</v>
      </c>
      <c r="G76" s="372" t="s">
        <v>137</v>
      </c>
      <c r="H76" s="371" t="s">
        <v>124</v>
      </c>
    </row>
    <row r="77" spans="1:8">
      <c r="A77" s="367"/>
      <c r="B77" s="375"/>
      <c r="C77" s="375"/>
      <c r="D77" s="377"/>
      <c r="E77" s="367"/>
      <c r="F77" s="371"/>
      <c r="G77" s="372" t="s">
        <v>138</v>
      </c>
      <c r="H77" s="371">
        <v>20</v>
      </c>
    </row>
    <row r="78" spans="1:8">
      <c r="A78" s="367"/>
      <c r="B78" s="375"/>
      <c r="C78" s="375"/>
      <c r="D78" s="377"/>
      <c r="E78" s="367"/>
      <c r="F78" s="371"/>
      <c r="G78" s="372"/>
      <c r="H78" s="371"/>
    </row>
    <row r="79" spans="1:8">
      <c r="A79" s="367"/>
      <c r="B79" s="375"/>
      <c r="C79" s="375"/>
      <c r="D79" s="377"/>
      <c r="E79" s="367"/>
      <c r="F79" s="367"/>
      <c r="G79" s="367"/>
      <c r="H79" s="367"/>
    </row>
    <row r="80" spans="1:8">
      <c r="A80" s="367"/>
      <c r="B80" s="396" t="s">
        <v>12</v>
      </c>
      <c r="C80" s="396"/>
      <c r="D80" s="396"/>
      <c r="E80" s="367"/>
      <c r="F80" s="397" t="s">
        <v>12</v>
      </c>
      <c r="G80" s="397"/>
      <c r="H80" s="397"/>
    </row>
    <row r="81" spans="1:8">
      <c r="A81" s="367"/>
      <c r="B81" s="369" t="s">
        <v>192</v>
      </c>
      <c r="C81" s="370" t="s">
        <v>193</v>
      </c>
      <c r="D81" s="369">
        <v>100</v>
      </c>
      <c r="E81" s="367"/>
      <c r="F81" s="371" t="s">
        <v>192</v>
      </c>
      <c r="G81" s="372" t="s">
        <v>193</v>
      </c>
      <c r="H81" s="371">
        <v>100</v>
      </c>
    </row>
    <row r="82" spans="1:8" ht="28">
      <c r="A82" s="367"/>
      <c r="B82" s="369" t="s">
        <v>194</v>
      </c>
      <c r="C82" s="370" t="s">
        <v>195</v>
      </c>
      <c r="D82" s="369">
        <v>250</v>
      </c>
      <c r="E82" s="367"/>
      <c r="F82" s="371" t="s">
        <v>194</v>
      </c>
      <c r="G82" s="372" t="s">
        <v>196</v>
      </c>
      <c r="H82" s="371">
        <v>250</v>
      </c>
    </row>
    <row r="83" spans="1:8">
      <c r="A83" s="367"/>
      <c r="B83" s="369" t="s">
        <v>197</v>
      </c>
      <c r="C83" s="370" t="s">
        <v>198</v>
      </c>
      <c r="D83" s="369">
        <v>250</v>
      </c>
      <c r="E83" s="367"/>
      <c r="F83" s="371" t="s">
        <v>197</v>
      </c>
      <c r="G83" s="372" t="s">
        <v>199</v>
      </c>
      <c r="H83" s="371">
        <v>280</v>
      </c>
    </row>
    <row r="84" spans="1:8" ht="28">
      <c r="A84" s="367"/>
      <c r="B84" s="369" t="s">
        <v>183</v>
      </c>
      <c r="C84" s="370" t="s">
        <v>200</v>
      </c>
      <c r="D84" s="369" t="s">
        <v>121</v>
      </c>
      <c r="E84" s="367"/>
      <c r="F84" s="371" t="s">
        <v>183</v>
      </c>
      <c r="G84" s="372" t="s">
        <v>71</v>
      </c>
      <c r="H84" s="371" t="s">
        <v>127</v>
      </c>
    </row>
    <row r="85" spans="1:8">
      <c r="A85" s="367"/>
      <c r="B85" s="369"/>
      <c r="C85" s="370" t="s">
        <v>152</v>
      </c>
      <c r="D85" s="369">
        <v>40</v>
      </c>
      <c r="E85" s="367"/>
      <c r="F85" s="371"/>
      <c r="G85" s="372" t="s">
        <v>64</v>
      </c>
      <c r="H85" s="371">
        <v>60</v>
      </c>
    </row>
    <row r="86" spans="1:8">
      <c r="A86" s="367"/>
      <c r="B86" s="369"/>
      <c r="C86" s="370" t="s">
        <v>64</v>
      </c>
      <c r="D86" s="369">
        <v>40</v>
      </c>
      <c r="E86" s="367"/>
      <c r="F86" s="394" t="s">
        <v>36</v>
      </c>
      <c r="G86" s="394"/>
      <c r="H86" s="382" t="s">
        <v>153</v>
      </c>
    </row>
    <row r="87" spans="1:8">
      <c r="A87" s="367"/>
      <c r="B87" s="369"/>
      <c r="C87" s="370" t="s">
        <v>154</v>
      </c>
      <c r="D87" s="369" t="s">
        <v>155</v>
      </c>
      <c r="E87" s="367"/>
      <c r="F87" s="367"/>
      <c r="G87" s="367"/>
      <c r="H87" s="367"/>
    </row>
    <row r="88" spans="1:8">
      <c r="A88" s="367"/>
      <c r="B88" s="395" t="s">
        <v>36</v>
      </c>
      <c r="C88" s="395"/>
      <c r="D88" s="374">
        <v>860.03499999999997</v>
      </c>
      <c r="E88" s="367"/>
      <c r="F88" s="367"/>
      <c r="G88" s="367"/>
      <c r="H88" s="367"/>
    </row>
    <row r="89" spans="1:8">
      <c r="A89" s="367"/>
      <c r="B89" s="396" t="s">
        <v>156</v>
      </c>
      <c r="C89" s="396"/>
      <c r="D89" s="396"/>
      <c r="E89" s="367"/>
      <c r="F89" s="397" t="s">
        <v>156</v>
      </c>
      <c r="G89" s="397"/>
      <c r="H89" s="397"/>
    </row>
    <row r="90" spans="1:8">
      <c r="A90" s="367"/>
      <c r="B90" s="369"/>
      <c r="C90" s="370"/>
      <c r="D90" s="369"/>
      <c r="E90" s="367"/>
      <c r="F90" s="371" t="s">
        <v>136</v>
      </c>
      <c r="G90" s="372" t="s">
        <v>137</v>
      </c>
      <c r="H90" s="371" t="s">
        <v>124</v>
      </c>
    </row>
    <row r="91" spans="1:8">
      <c r="A91" s="367"/>
      <c r="B91" s="369"/>
      <c r="C91" s="370"/>
      <c r="D91" s="369"/>
      <c r="E91" s="367"/>
      <c r="F91" s="371"/>
      <c r="G91" s="372" t="s">
        <v>157</v>
      </c>
      <c r="H91" s="371" t="s">
        <v>127</v>
      </c>
    </row>
    <row r="92" spans="1:8">
      <c r="A92" s="367"/>
      <c r="B92" s="369"/>
      <c r="C92" s="370"/>
      <c r="D92" s="369"/>
      <c r="E92" s="367"/>
      <c r="F92" s="394" t="s">
        <v>159</v>
      </c>
      <c r="G92" s="394"/>
      <c r="H92" s="382" t="s">
        <v>160</v>
      </c>
    </row>
    <row r="93" spans="1:8">
      <c r="A93" s="367"/>
      <c r="B93" s="395"/>
      <c r="C93" s="395"/>
      <c r="D93" s="374"/>
      <c r="E93" s="367"/>
      <c r="F93" s="367"/>
      <c r="G93" s="367"/>
      <c r="H93" s="367"/>
    </row>
    <row r="94" spans="1:8">
      <c r="A94" s="367"/>
      <c r="B94" s="400" t="s">
        <v>572</v>
      </c>
      <c r="C94" s="400"/>
      <c r="D94" s="383">
        <v>1450.0350000000001</v>
      </c>
      <c r="E94" s="367"/>
      <c r="F94" s="367"/>
      <c r="G94" s="367"/>
      <c r="H94" s="367"/>
    </row>
    <row r="95" spans="1:8">
      <c r="A95" s="367"/>
      <c r="B95" s="390" t="s">
        <v>573</v>
      </c>
      <c r="C95" s="390"/>
      <c r="D95" s="390"/>
      <c r="E95" s="367"/>
      <c r="F95" s="367"/>
      <c r="G95" s="367"/>
      <c r="H95" s="367"/>
    </row>
    <row r="96" spans="1:8">
      <c r="A96" s="367"/>
      <c r="B96" s="391" t="s">
        <v>113</v>
      </c>
      <c r="C96" s="391" t="s">
        <v>44</v>
      </c>
      <c r="D96" s="391" t="s">
        <v>114</v>
      </c>
      <c r="E96" s="367"/>
      <c r="F96" s="367"/>
      <c r="G96" s="367"/>
      <c r="H96" s="367"/>
    </row>
    <row r="97" spans="1:8">
      <c r="A97" s="367"/>
      <c r="B97" s="392"/>
      <c r="C97" s="393"/>
      <c r="D97" s="392"/>
      <c r="E97" s="367"/>
      <c r="F97" s="367"/>
      <c r="G97" s="367"/>
      <c r="H97" s="367"/>
    </row>
    <row r="98" spans="1:8">
      <c r="A98" s="367"/>
      <c r="B98" s="396" t="s">
        <v>1</v>
      </c>
      <c r="C98" s="396"/>
      <c r="D98" s="396"/>
      <c r="E98" s="367"/>
      <c r="F98" s="367"/>
      <c r="G98" s="367"/>
      <c r="H98" s="367"/>
    </row>
    <row r="99" spans="1:8">
      <c r="A99" s="367"/>
      <c r="B99" s="369" t="s">
        <v>201</v>
      </c>
      <c r="C99" s="370" t="s">
        <v>202</v>
      </c>
      <c r="D99" s="369">
        <v>100</v>
      </c>
      <c r="E99" s="367"/>
      <c r="F99" s="371" t="s">
        <v>203</v>
      </c>
      <c r="G99" s="372" t="s">
        <v>204</v>
      </c>
      <c r="H99" s="371">
        <v>100</v>
      </c>
    </row>
    <row r="100" spans="1:8">
      <c r="A100" s="367"/>
      <c r="B100" s="369" t="s">
        <v>205</v>
      </c>
      <c r="C100" s="370" t="s">
        <v>206</v>
      </c>
      <c r="D100" s="369">
        <v>200</v>
      </c>
      <c r="E100" s="367"/>
      <c r="F100" s="371" t="s">
        <v>205</v>
      </c>
      <c r="G100" s="372" t="s">
        <v>59</v>
      </c>
      <c r="H100" s="371">
        <v>250</v>
      </c>
    </row>
    <row r="101" spans="1:8" ht="28">
      <c r="A101" s="367"/>
      <c r="B101" s="369" t="s">
        <v>125</v>
      </c>
      <c r="C101" s="370" t="s">
        <v>158</v>
      </c>
      <c r="D101" s="369" t="s">
        <v>127</v>
      </c>
      <c r="E101" s="367"/>
      <c r="F101" s="371" t="s">
        <v>207</v>
      </c>
      <c r="G101" s="372" t="s">
        <v>208</v>
      </c>
      <c r="H101" s="371" t="s">
        <v>127</v>
      </c>
    </row>
    <row r="102" spans="1:8">
      <c r="A102" s="367"/>
      <c r="B102" s="369"/>
      <c r="C102" s="370" t="s">
        <v>152</v>
      </c>
      <c r="D102" s="369" t="s">
        <v>130</v>
      </c>
      <c r="E102" s="367"/>
      <c r="F102" s="371"/>
      <c r="G102" s="372" t="s">
        <v>64</v>
      </c>
      <c r="H102" s="371">
        <v>50</v>
      </c>
    </row>
    <row r="103" spans="1:8">
      <c r="A103" s="367"/>
      <c r="B103" s="395" t="s">
        <v>134</v>
      </c>
      <c r="C103" s="395"/>
      <c r="D103" s="374">
        <v>540</v>
      </c>
      <c r="E103" s="367"/>
      <c r="F103" s="367"/>
      <c r="G103" s="367"/>
      <c r="H103" s="367"/>
    </row>
    <row r="104" spans="1:8">
      <c r="A104" s="367"/>
      <c r="B104" s="375"/>
      <c r="C104" s="375"/>
      <c r="D104" s="377"/>
      <c r="E104" s="367"/>
      <c r="F104" s="367"/>
      <c r="G104" s="367"/>
      <c r="H104" s="367"/>
    </row>
    <row r="105" spans="1:8">
      <c r="A105" s="367"/>
      <c r="B105" s="375"/>
      <c r="C105" s="375"/>
      <c r="D105" s="377"/>
      <c r="E105" s="367"/>
      <c r="F105" s="371" t="s">
        <v>136</v>
      </c>
      <c r="G105" s="372" t="s">
        <v>137</v>
      </c>
      <c r="H105" s="371" t="s">
        <v>124</v>
      </c>
    </row>
    <row r="106" spans="1:8">
      <c r="A106" s="367"/>
      <c r="B106" s="375"/>
      <c r="C106" s="375"/>
      <c r="D106" s="377"/>
      <c r="E106" s="367"/>
      <c r="F106" s="371"/>
      <c r="G106" s="372" t="s">
        <v>138</v>
      </c>
      <c r="H106" s="371">
        <v>20</v>
      </c>
    </row>
    <row r="107" spans="1:8">
      <c r="A107" s="367"/>
      <c r="B107" s="375"/>
      <c r="C107" s="375"/>
      <c r="D107" s="377"/>
      <c r="E107" s="367"/>
      <c r="F107" s="371"/>
      <c r="G107" s="372"/>
      <c r="H107" s="371"/>
    </row>
    <row r="108" spans="1:8">
      <c r="A108" s="367"/>
      <c r="B108" s="375"/>
      <c r="C108" s="375"/>
      <c r="D108" s="377"/>
      <c r="E108" s="367"/>
      <c r="F108" s="367"/>
      <c r="G108" s="367"/>
      <c r="H108" s="367"/>
    </row>
    <row r="109" spans="1:8">
      <c r="A109" s="367"/>
      <c r="B109" s="396" t="s">
        <v>12</v>
      </c>
      <c r="C109" s="396"/>
      <c r="D109" s="396"/>
      <c r="E109" s="367"/>
      <c r="F109" s="367"/>
      <c r="G109" s="367"/>
      <c r="H109" s="367"/>
    </row>
    <row r="110" spans="1:8">
      <c r="A110" s="367"/>
      <c r="B110" s="369" t="s">
        <v>209</v>
      </c>
      <c r="C110" s="370" t="s">
        <v>210</v>
      </c>
      <c r="D110" s="369">
        <v>100</v>
      </c>
      <c r="E110" s="367"/>
      <c r="F110" s="371" t="s">
        <v>209</v>
      </c>
      <c r="G110" s="372" t="s">
        <v>210</v>
      </c>
      <c r="H110" s="371">
        <v>100</v>
      </c>
    </row>
    <row r="111" spans="1:8" ht="28">
      <c r="A111" s="367"/>
      <c r="B111" s="369" t="s">
        <v>211</v>
      </c>
      <c r="C111" s="370" t="s">
        <v>212</v>
      </c>
      <c r="D111" s="369">
        <v>250</v>
      </c>
      <c r="E111" s="367"/>
      <c r="F111" s="371" t="s">
        <v>211</v>
      </c>
      <c r="G111" s="372" t="s">
        <v>213</v>
      </c>
      <c r="H111" s="371">
        <v>250</v>
      </c>
    </row>
    <row r="112" spans="1:8">
      <c r="A112" s="367"/>
      <c r="B112" s="369" t="s">
        <v>214</v>
      </c>
      <c r="C112" s="370" t="s">
        <v>215</v>
      </c>
      <c r="D112" s="369">
        <v>100</v>
      </c>
      <c r="E112" s="367"/>
      <c r="F112" s="371" t="s">
        <v>216</v>
      </c>
      <c r="G112" s="372" t="s">
        <v>217</v>
      </c>
      <c r="H112" s="371">
        <v>100</v>
      </c>
    </row>
    <row r="113" spans="1:8">
      <c r="A113" s="367"/>
      <c r="B113" s="369" t="s">
        <v>218</v>
      </c>
      <c r="C113" s="370" t="s">
        <v>219</v>
      </c>
      <c r="D113" s="369">
        <v>180</v>
      </c>
      <c r="E113" s="367"/>
      <c r="F113" s="371" t="s">
        <v>220</v>
      </c>
      <c r="G113" s="372" t="s">
        <v>221</v>
      </c>
      <c r="H113" s="371">
        <v>180</v>
      </c>
    </row>
    <row r="114" spans="1:8" ht="28">
      <c r="A114" s="367"/>
      <c r="B114" s="369" t="s">
        <v>149</v>
      </c>
      <c r="C114" s="370" t="s">
        <v>150</v>
      </c>
      <c r="D114" s="369" t="s">
        <v>121</v>
      </c>
      <c r="E114" s="367"/>
      <c r="F114" s="371" t="s">
        <v>132</v>
      </c>
      <c r="G114" s="372" t="s">
        <v>222</v>
      </c>
      <c r="H114" s="371" t="s">
        <v>127</v>
      </c>
    </row>
    <row r="115" spans="1:8">
      <c r="A115" s="367"/>
      <c r="B115" s="369"/>
      <c r="C115" s="370" t="s">
        <v>152</v>
      </c>
      <c r="D115" s="369">
        <v>40</v>
      </c>
      <c r="E115" s="367"/>
      <c r="F115" s="371"/>
      <c r="G115" s="372" t="s">
        <v>64</v>
      </c>
      <c r="H115" s="371">
        <v>60</v>
      </c>
    </row>
    <row r="116" spans="1:8">
      <c r="A116" s="367"/>
      <c r="B116" s="369"/>
      <c r="C116" s="370" t="s">
        <v>64</v>
      </c>
      <c r="D116" s="369">
        <v>40</v>
      </c>
      <c r="E116" s="367"/>
      <c r="F116" s="394" t="s">
        <v>36</v>
      </c>
      <c r="G116" s="394"/>
      <c r="H116" s="382" t="s">
        <v>223</v>
      </c>
    </row>
    <row r="117" spans="1:8">
      <c r="A117" s="367"/>
      <c r="B117" s="369"/>
      <c r="C117" s="370" t="s">
        <v>154</v>
      </c>
      <c r="D117" s="369" t="s">
        <v>155</v>
      </c>
      <c r="E117" s="367"/>
      <c r="F117" s="367"/>
      <c r="G117" s="367"/>
      <c r="H117" s="367"/>
    </row>
    <row r="118" spans="1:8">
      <c r="A118" s="367"/>
      <c r="B118" s="395" t="s">
        <v>36</v>
      </c>
      <c r="C118" s="395"/>
      <c r="D118" s="374">
        <v>890.03499999999997</v>
      </c>
      <c r="E118" s="367"/>
      <c r="F118" s="367"/>
      <c r="G118" s="367"/>
      <c r="H118" s="367"/>
    </row>
    <row r="119" spans="1:8">
      <c r="A119" s="367"/>
      <c r="B119" s="396" t="s">
        <v>156</v>
      </c>
      <c r="C119" s="396"/>
      <c r="D119" s="396"/>
      <c r="E119" s="367"/>
      <c r="F119" s="397" t="s">
        <v>156</v>
      </c>
      <c r="G119" s="397"/>
      <c r="H119" s="397"/>
    </row>
    <row r="120" spans="1:8">
      <c r="A120" s="367"/>
      <c r="B120" s="380"/>
      <c r="C120" s="380"/>
      <c r="D120" s="380"/>
      <c r="E120" s="367"/>
      <c r="F120" s="371" t="s">
        <v>136</v>
      </c>
      <c r="G120" s="372" t="s">
        <v>137</v>
      </c>
      <c r="H120" s="371" t="s">
        <v>124</v>
      </c>
    </row>
    <row r="121" spans="1:8">
      <c r="A121" s="367"/>
      <c r="B121" s="369"/>
      <c r="C121" s="370"/>
      <c r="D121" s="369"/>
      <c r="E121" s="367"/>
      <c r="F121" s="371"/>
      <c r="G121" s="372" t="s">
        <v>157</v>
      </c>
      <c r="H121" s="371" t="s">
        <v>127</v>
      </c>
    </row>
    <row r="122" spans="1:8">
      <c r="A122" s="367"/>
      <c r="B122" s="369"/>
      <c r="C122" s="370"/>
      <c r="D122" s="369"/>
      <c r="E122" s="367"/>
      <c r="F122" s="394" t="s">
        <v>159</v>
      </c>
      <c r="G122" s="394"/>
      <c r="H122" s="382" t="s">
        <v>160</v>
      </c>
    </row>
    <row r="123" spans="1:8">
      <c r="A123" s="367"/>
      <c r="B123" s="395"/>
      <c r="C123" s="395"/>
      <c r="D123" s="374"/>
      <c r="E123" s="367"/>
      <c r="F123" s="367"/>
      <c r="G123" s="367"/>
      <c r="H123" s="367"/>
    </row>
    <row r="124" spans="1:8">
      <c r="A124" s="367"/>
      <c r="B124" s="400" t="s">
        <v>574</v>
      </c>
      <c r="C124" s="400"/>
      <c r="D124" s="383">
        <v>1430.0350000000001</v>
      </c>
      <c r="E124" s="367"/>
      <c r="F124" s="367"/>
      <c r="G124" s="367"/>
      <c r="H124" s="367"/>
    </row>
    <row r="125" spans="1:8">
      <c r="A125" s="367"/>
      <c r="B125" s="390" t="s">
        <v>575</v>
      </c>
      <c r="C125" s="390"/>
      <c r="D125" s="390"/>
      <c r="E125" s="367"/>
      <c r="F125" s="367"/>
      <c r="G125" s="367"/>
      <c r="H125" s="367"/>
    </row>
    <row r="126" spans="1:8">
      <c r="A126" s="367"/>
      <c r="B126" s="391" t="s">
        <v>113</v>
      </c>
      <c r="C126" s="391" t="s">
        <v>44</v>
      </c>
      <c r="D126" s="391" t="s">
        <v>114</v>
      </c>
      <c r="E126" s="367"/>
      <c r="F126" s="367"/>
      <c r="G126" s="367"/>
      <c r="H126" s="367"/>
    </row>
    <row r="127" spans="1:8">
      <c r="A127" s="367"/>
      <c r="B127" s="392"/>
      <c r="C127" s="393"/>
      <c r="D127" s="392"/>
      <c r="E127" s="367"/>
      <c r="F127" s="367"/>
      <c r="G127" s="367"/>
      <c r="H127" s="367"/>
    </row>
    <row r="128" spans="1:8">
      <c r="A128" s="367"/>
      <c r="B128" s="396" t="s">
        <v>1</v>
      </c>
      <c r="C128" s="396"/>
      <c r="D128" s="396"/>
      <c r="E128" s="367"/>
      <c r="F128" s="397" t="s">
        <v>1</v>
      </c>
      <c r="G128" s="397"/>
      <c r="H128" s="397"/>
    </row>
    <row r="129" spans="1:8">
      <c r="A129" s="367"/>
      <c r="B129" s="369" t="s">
        <v>224</v>
      </c>
      <c r="C129" s="370" t="s">
        <v>225</v>
      </c>
      <c r="D129" s="369">
        <v>250</v>
      </c>
      <c r="E129" s="367"/>
      <c r="F129" s="371"/>
      <c r="G129" s="372"/>
      <c r="H129" s="371"/>
    </row>
    <row r="130" spans="1:8" ht="28">
      <c r="A130" s="367"/>
      <c r="B130" s="369" t="s">
        <v>167</v>
      </c>
      <c r="C130" s="370" t="s">
        <v>226</v>
      </c>
      <c r="D130" s="369" t="s">
        <v>127</v>
      </c>
      <c r="E130" s="367"/>
      <c r="F130" s="371" t="s">
        <v>227</v>
      </c>
      <c r="G130" s="372" t="s">
        <v>228</v>
      </c>
      <c r="H130" s="371">
        <v>250</v>
      </c>
    </row>
    <row r="131" spans="1:8">
      <c r="A131" s="367"/>
      <c r="B131" s="369"/>
      <c r="C131" s="370" t="s">
        <v>131</v>
      </c>
      <c r="D131" s="369" t="s">
        <v>130</v>
      </c>
      <c r="E131" s="367"/>
      <c r="F131" s="371" t="s">
        <v>169</v>
      </c>
      <c r="G131" s="372" t="s">
        <v>229</v>
      </c>
      <c r="H131" s="371" t="s">
        <v>127</v>
      </c>
    </row>
    <row r="132" spans="1:8">
      <c r="A132" s="367"/>
      <c r="B132" s="369" t="s">
        <v>136</v>
      </c>
      <c r="C132" s="370" t="s">
        <v>230</v>
      </c>
      <c r="D132" s="369" t="s">
        <v>124</v>
      </c>
      <c r="E132" s="367"/>
      <c r="F132" s="371"/>
      <c r="G132" s="372" t="s">
        <v>64</v>
      </c>
      <c r="H132" s="371">
        <v>50</v>
      </c>
    </row>
    <row r="133" spans="1:8">
      <c r="A133" s="367"/>
      <c r="B133" s="395" t="s">
        <v>134</v>
      </c>
      <c r="C133" s="395"/>
      <c r="D133" s="374">
        <v>640</v>
      </c>
      <c r="E133" s="367"/>
      <c r="F133" s="367"/>
      <c r="G133" s="367"/>
      <c r="H133" s="367"/>
    </row>
    <row r="134" spans="1:8">
      <c r="A134" s="367"/>
      <c r="B134" s="375"/>
      <c r="C134" s="375"/>
      <c r="D134" s="377"/>
      <c r="E134" s="367"/>
      <c r="F134" s="367"/>
      <c r="G134" s="367"/>
      <c r="H134" s="367"/>
    </row>
    <row r="135" spans="1:8">
      <c r="A135" s="367"/>
      <c r="B135" s="375"/>
      <c r="C135" s="375"/>
      <c r="D135" s="377"/>
      <c r="E135" s="367"/>
      <c r="F135" s="371" t="s">
        <v>136</v>
      </c>
      <c r="G135" s="372" t="s">
        <v>137</v>
      </c>
      <c r="H135" s="371" t="s">
        <v>124</v>
      </c>
    </row>
    <row r="136" spans="1:8">
      <c r="A136" s="367"/>
      <c r="B136" s="375"/>
      <c r="C136" s="375"/>
      <c r="D136" s="377"/>
      <c r="E136" s="367"/>
      <c r="F136" s="371"/>
      <c r="G136" s="372" t="s">
        <v>138</v>
      </c>
      <c r="H136" s="371">
        <v>20</v>
      </c>
    </row>
    <row r="137" spans="1:8">
      <c r="A137" s="367"/>
      <c r="B137" s="375"/>
      <c r="C137" s="375"/>
      <c r="D137" s="377"/>
      <c r="E137" s="367"/>
      <c r="F137" s="371"/>
      <c r="G137" s="372"/>
      <c r="H137" s="371"/>
    </row>
    <row r="138" spans="1:8">
      <c r="A138" s="367"/>
      <c r="B138" s="375"/>
      <c r="C138" s="375"/>
      <c r="D138" s="377"/>
      <c r="E138" s="367"/>
      <c r="F138" s="367"/>
      <c r="G138" s="367"/>
      <c r="H138" s="367"/>
    </row>
    <row r="139" spans="1:8">
      <c r="A139" s="367"/>
      <c r="B139" s="396" t="s">
        <v>12</v>
      </c>
      <c r="C139" s="396"/>
      <c r="D139" s="396"/>
      <c r="E139" s="367"/>
      <c r="F139" s="397" t="s">
        <v>12</v>
      </c>
      <c r="G139" s="397"/>
      <c r="H139" s="397"/>
    </row>
    <row r="140" spans="1:8">
      <c r="A140" s="367"/>
      <c r="B140" s="369" t="s">
        <v>141</v>
      </c>
      <c r="C140" s="370" t="s">
        <v>142</v>
      </c>
      <c r="D140" s="369">
        <v>100</v>
      </c>
      <c r="E140" s="367"/>
      <c r="F140" s="371" t="s">
        <v>141</v>
      </c>
      <c r="G140" s="372" t="s">
        <v>142</v>
      </c>
      <c r="H140" s="371">
        <v>100</v>
      </c>
    </row>
    <row r="141" spans="1:8" ht="28">
      <c r="A141" s="367"/>
      <c r="B141" s="369" t="s">
        <v>231</v>
      </c>
      <c r="C141" s="370" t="s">
        <v>232</v>
      </c>
      <c r="D141" s="369">
        <v>250</v>
      </c>
      <c r="E141" s="367"/>
      <c r="F141" s="371" t="s">
        <v>231</v>
      </c>
      <c r="G141" s="372" t="s">
        <v>233</v>
      </c>
      <c r="H141" s="371">
        <v>250</v>
      </c>
    </row>
    <row r="142" spans="1:8" ht="28">
      <c r="A142" s="367"/>
      <c r="B142" s="369" t="s">
        <v>117</v>
      </c>
      <c r="C142" s="370" t="s">
        <v>234</v>
      </c>
      <c r="D142" s="369">
        <v>100</v>
      </c>
      <c r="E142" s="367"/>
      <c r="F142" s="371" t="s">
        <v>117</v>
      </c>
      <c r="G142" s="372" t="s">
        <v>235</v>
      </c>
      <c r="H142" s="371">
        <v>130</v>
      </c>
    </row>
    <row r="143" spans="1:8">
      <c r="A143" s="367"/>
      <c r="B143" s="369" t="s">
        <v>122</v>
      </c>
      <c r="C143" s="370" t="s">
        <v>190</v>
      </c>
      <c r="D143" s="369">
        <v>180</v>
      </c>
      <c r="E143" s="367"/>
      <c r="F143" s="371" t="s">
        <v>122</v>
      </c>
      <c r="G143" s="372" t="s">
        <v>123</v>
      </c>
      <c r="H143" s="371">
        <v>180</v>
      </c>
    </row>
    <row r="144" spans="1:8" ht="28">
      <c r="A144" s="367"/>
      <c r="B144" s="369" t="s">
        <v>149</v>
      </c>
      <c r="C144" s="370" t="s">
        <v>236</v>
      </c>
      <c r="D144" s="369" t="s">
        <v>121</v>
      </c>
      <c r="E144" s="367"/>
      <c r="F144" s="371" t="s">
        <v>149</v>
      </c>
      <c r="G144" s="372" t="s">
        <v>237</v>
      </c>
      <c r="H144" s="371" t="s">
        <v>127</v>
      </c>
    </row>
    <row r="145" spans="1:8">
      <c r="A145" s="367"/>
      <c r="B145" s="369"/>
      <c r="C145" s="370" t="s">
        <v>152</v>
      </c>
      <c r="D145" s="369">
        <v>40</v>
      </c>
      <c r="E145" s="367"/>
      <c r="F145" s="371"/>
      <c r="G145" s="372" t="s">
        <v>64</v>
      </c>
      <c r="H145" s="371">
        <v>60</v>
      </c>
    </row>
    <row r="146" spans="1:8">
      <c r="A146" s="367"/>
      <c r="B146" s="369"/>
      <c r="C146" s="370" t="s">
        <v>64</v>
      </c>
      <c r="D146" s="369">
        <v>40</v>
      </c>
      <c r="E146" s="367"/>
      <c r="F146" s="367"/>
      <c r="G146" s="367"/>
      <c r="H146" s="367"/>
    </row>
    <row r="147" spans="1:8">
      <c r="A147" s="367"/>
      <c r="B147" s="369"/>
      <c r="C147" s="370" t="s">
        <v>154</v>
      </c>
      <c r="D147" s="369" t="s">
        <v>155</v>
      </c>
      <c r="E147" s="367"/>
      <c r="F147" s="367"/>
      <c r="G147" s="367"/>
      <c r="H147" s="367"/>
    </row>
    <row r="148" spans="1:8">
      <c r="A148" s="367"/>
      <c r="B148" s="395" t="s">
        <v>36</v>
      </c>
      <c r="C148" s="395"/>
      <c r="D148" s="374">
        <v>890.03499999999997</v>
      </c>
      <c r="E148" s="367"/>
      <c r="F148" s="367"/>
      <c r="G148" s="367"/>
      <c r="H148" s="367"/>
    </row>
    <row r="149" spans="1:8">
      <c r="A149" s="367"/>
      <c r="B149" s="396" t="s">
        <v>156</v>
      </c>
      <c r="C149" s="396"/>
      <c r="D149" s="396"/>
      <c r="E149" s="367"/>
      <c r="F149" s="397" t="s">
        <v>156</v>
      </c>
      <c r="G149" s="397"/>
      <c r="H149" s="397"/>
    </row>
    <row r="150" spans="1:8">
      <c r="A150" s="367"/>
      <c r="B150" s="380"/>
      <c r="C150" s="380"/>
      <c r="D150" s="380"/>
      <c r="E150" s="367"/>
      <c r="F150" s="371" t="s">
        <v>136</v>
      </c>
      <c r="G150" s="372" t="s">
        <v>137</v>
      </c>
      <c r="H150" s="371" t="s">
        <v>124</v>
      </c>
    </row>
    <row r="151" spans="1:8">
      <c r="A151" s="367"/>
      <c r="B151" s="369"/>
      <c r="C151" s="370"/>
      <c r="D151" s="369"/>
      <c r="E151" s="367"/>
      <c r="F151" s="371"/>
      <c r="G151" s="372" t="s">
        <v>157</v>
      </c>
      <c r="H151" s="371" t="s">
        <v>127</v>
      </c>
    </row>
    <row r="152" spans="1:8">
      <c r="A152" s="367"/>
      <c r="B152" s="369"/>
      <c r="C152" s="370"/>
      <c r="D152" s="369"/>
      <c r="E152" s="367"/>
      <c r="F152" s="394" t="s">
        <v>159</v>
      </c>
      <c r="G152" s="394"/>
      <c r="H152" s="382" t="s">
        <v>160</v>
      </c>
    </row>
    <row r="153" spans="1:8">
      <c r="A153" s="367"/>
      <c r="B153" s="395"/>
      <c r="C153" s="395"/>
      <c r="D153" s="374"/>
      <c r="E153" s="367"/>
      <c r="F153" s="367"/>
      <c r="G153" s="367"/>
      <c r="H153" s="367"/>
    </row>
    <row r="154" spans="1:8">
      <c r="A154" s="367"/>
      <c r="B154" s="400" t="s">
        <v>576</v>
      </c>
      <c r="C154" s="400"/>
      <c r="D154" s="383" t="s">
        <v>161</v>
      </c>
      <c r="E154" s="367"/>
      <c r="F154" s="367"/>
      <c r="G154" s="367"/>
      <c r="H154" s="367"/>
    </row>
    <row r="155" spans="1:8">
      <c r="A155" s="367"/>
      <c r="B155" s="390" t="s">
        <v>577</v>
      </c>
      <c r="C155" s="390"/>
      <c r="D155" s="390"/>
      <c r="E155" s="367"/>
      <c r="F155" s="367"/>
      <c r="G155" s="367"/>
      <c r="H155" s="367"/>
    </row>
    <row r="156" spans="1:8">
      <c r="A156" s="367"/>
      <c r="B156" s="391" t="s">
        <v>113</v>
      </c>
      <c r="C156" s="391" t="s">
        <v>44</v>
      </c>
      <c r="D156" s="391" t="s">
        <v>114</v>
      </c>
      <c r="E156" s="367"/>
      <c r="F156" s="367"/>
      <c r="G156" s="367"/>
      <c r="H156" s="367"/>
    </row>
    <row r="157" spans="1:8">
      <c r="A157" s="367"/>
      <c r="B157" s="392"/>
      <c r="C157" s="393"/>
      <c r="D157" s="392"/>
      <c r="E157" s="367"/>
      <c r="F157" s="367"/>
      <c r="G157" s="367"/>
      <c r="H157" s="367"/>
    </row>
    <row r="158" spans="1:8">
      <c r="A158" s="367"/>
      <c r="B158" s="396" t="s">
        <v>1</v>
      </c>
      <c r="C158" s="396"/>
      <c r="D158" s="396"/>
      <c r="E158" s="367"/>
      <c r="F158" s="397" t="s">
        <v>1</v>
      </c>
      <c r="G158" s="397"/>
      <c r="H158" s="397"/>
    </row>
    <row r="159" spans="1:8" ht="28">
      <c r="A159" s="367"/>
      <c r="B159" s="369"/>
      <c r="C159" s="370" t="s">
        <v>139</v>
      </c>
      <c r="D159" s="369">
        <v>100</v>
      </c>
      <c r="E159" s="367"/>
      <c r="F159" s="371" t="s">
        <v>117</v>
      </c>
      <c r="G159" s="372" t="s">
        <v>235</v>
      </c>
      <c r="H159" s="371">
        <v>130</v>
      </c>
    </row>
    <row r="160" spans="1:8">
      <c r="A160" s="367"/>
      <c r="B160" s="369" t="s">
        <v>119</v>
      </c>
      <c r="C160" s="370" t="s">
        <v>120</v>
      </c>
      <c r="D160" s="369">
        <v>200</v>
      </c>
      <c r="E160" s="367"/>
      <c r="F160" s="371" t="s">
        <v>122</v>
      </c>
      <c r="G160" s="372" t="s">
        <v>123</v>
      </c>
      <c r="H160" s="371">
        <v>180</v>
      </c>
    </row>
    <row r="161" spans="1:8">
      <c r="A161" s="367"/>
      <c r="B161" s="369" t="s">
        <v>125</v>
      </c>
      <c r="C161" s="370" t="s">
        <v>158</v>
      </c>
      <c r="D161" s="369" t="s">
        <v>127</v>
      </c>
      <c r="E161" s="367"/>
      <c r="F161" s="371" t="s">
        <v>125</v>
      </c>
      <c r="G161" s="372" t="s">
        <v>191</v>
      </c>
      <c r="H161" s="371" t="s">
        <v>127</v>
      </c>
    </row>
    <row r="162" spans="1:8">
      <c r="A162" s="367"/>
      <c r="B162" s="369"/>
      <c r="C162" s="370"/>
      <c r="D162" s="369"/>
      <c r="E162" s="367"/>
      <c r="F162" s="371"/>
      <c r="G162" s="372" t="s">
        <v>64</v>
      </c>
      <c r="H162" s="371">
        <v>50</v>
      </c>
    </row>
    <row r="163" spans="1:8">
      <c r="A163" s="367"/>
      <c r="B163" s="369"/>
      <c r="C163" s="370"/>
      <c r="D163" s="369"/>
      <c r="E163" s="367"/>
      <c r="F163" s="367"/>
      <c r="G163" s="367"/>
      <c r="H163" s="367"/>
    </row>
    <row r="164" spans="1:8">
      <c r="A164" s="367"/>
      <c r="B164" s="369"/>
      <c r="C164" s="370" t="s">
        <v>152</v>
      </c>
      <c r="D164" s="369" t="s">
        <v>130</v>
      </c>
      <c r="E164" s="367"/>
      <c r="F164" s="367"/>
      <c r="G164" s="367"/>
      <c r="H164" s="367"/>
    </row>
    <row r="165" spans="1:8">
      <c r="A165" s="367"/>
      <c r="B165" s="395" t="s">
        <v>134</v>
      </c>
      <c r="C165" s="395"/>
      <c r="D165" s="374">
        <v>540</v>
      </c>
      <c r="E165" s="367"/>
      <c r="F165" s="367"/>
      <c r="G165" s="367"/>
      <c r="H165" s="367"/>
    </row>
    <row r="166" spans="1:8">
      <c r="A166" s="367"/>
      <c r="B166" s="375"/>
      <c r="C166" s="375"/>
      <c r="D166" s="377"/>
      <c r="E166" s="367"/>
      <c r="F166" s="367"/>
      <c r="G166" s="367"/>
      <c r="H166" s="367"/>
    </row>
    <row r="167" spans="1:8">
      <c r="A167" s="367"/>
      <c r="B167" s="375"/>
      <c r="C167" s="375"/>
      <c r="D167" s="377"/>
      <c r="E167" s="367"/>
      <c r="F167" s="371" t="s">
        <v>136</v>
      </c>
      <c r="G167" s="372" t="s">
        <v>137</v>
      </c>
      <c r="H167" s="371" t="s">
        <v>124</v>
      </c>
    </row>
    <row r="168" spans="1:8">
      <c r="A168" s="367"/>
      <c r="B168" s="375"/>
      <c r="C168" s="375"/>
      <c r="D168" s="377"/>
      <c r="E168" s="367"/>
      <c r="F168" s="371"/>
      <c r="G168" s="372" t="s">
        <v>138</v>
      </c>
      <c r="H168" s="371">
        <v>20</v>
      </c>
    </row>
    <row r="169" spans="1:8">
      <c r="A169" s="367"/>
      <c r="B169" s="375"/>
      <c r="C169" s="375"/>
      <c r="D169" s="377"/>
      <c r="E169" s="367"/>
      <c r="F169" s="371"/>
      <c r="G169" s="372"/>
      <c r="H169" s="371"/>
    </row>
    <row r="170" spans="1:8">
      <c r="A170" s="367"/>
      <c r="B170" s="375"/>
      <c r="C170" s="375"/>
      <c r="D170" s="377"/>
      <c r="E170" s="367"/>
      <c r="F170" s="367"/>
      <c r="G170" s="367"/>
      <c r="H170" s="367"/>
    </row>
    <row r="171" spans="1:8">
      <c r="A171" s="367"/>
      <c r="B171" s="396" t="s">
        <v>12</v>
      </c>
      <c r="C171" s="396"/>
      <c r="D171" s="396"/>
      <c r="E171" s="367"/>
      <c r="F171" s="397" t="s">
        <v>12</v>
      </c>
      <c r="G171" s="397"/>
      <c r="H171" s="397"/>
    </row>
    <row r="172" spans="1:8">
      <c r="A172" s="367"/>
      <c r="B172" s="369"/>
      <c r="C172" s="370" t="s">
        <v>185</v>
      </c>
      <c r="D172" s="369">
        <v>50</v>
      </c>
      <c r="E172" s="367"/>
      <c r="F172" s="371"/>
      <c r="G172" s="372" t="s">
        <v>185</v>
      </c>
      <c r="H172" s="371">
        <v>40</v>
      </c>
    </row>
    <row r="173" spans="1:8">
      <c r="A173" s="367"/>
      <c r="B173" s="369"/>
      <c r="C173" s="370" t="s">
        <v>238</v>
      </c>
      <c r="D173" s="369">
        <v>50</v>
      </c>
      <c r="E173" s="367"/>
      <c r="F173" s="371"/>
      <c r="G173" s="372" t="s">
        <v>238</v>
      </c>
      <c r="H173" s="371">
        <v>40</v>
      </c>
    </row>
    <row r="174" spans="1:8" ht="28">
      <c r="A174" s="367"/>
      <c r="B174" s="369" t="s">
        <v>194</v>
      </c>
      <c r="C174" s="370" t="s">
        <v>195</v>
      </c>
      <c r="D174" s="369">
        <v>250</v>
      </c>
      <c r="E174" s="367"/>
      <c r="F174" s="371" t="s">
        <v>194</v>
      </c>
      <c r="G174" s="372" t="s">
        <v>196</v>
      </c>
      <c r="H174" s="371">
        <v>250</v>
      </c>
    </row>
    <row r="175" spans="1:8">
      <c r="A175" s="367"/>
      <c r="B175" s="369" t="s">
        <v>239</v>
      </c>
      <c r="C175" s="370" t="s">
        <v>240</v>
      </c>
      <c r="D175" s="369">
        <v>100</v>
      </c>
      <c r="E175" s="367"/>
      <c r="F175" s="371" t="s">
        <v>239</v>
      </c>
      <c r="G175" s="372" t="s">
        <v>241</v>
      </c>
      <c r="H175" s="371">
        <v>100</v>
      </c>
    </row>
    <row r="176" spans="1:8">
      <c r="A176" s="367"/>
      <c r="B176" s="369" t="s">
        <v>242</v>
      </c>
      <c r="C176" s="370" t="s">
        <v>243</v>
      </c>
      <c r="D176" s="369">
        <v>180</v>
      </c>
      <c r="E176" s="367"/>
      <c r="F176" s="371" t="s">
        <v>180</v>
      </c>
      <c r="G176" s="372" t="s">
        <v>67</v>
      </c>
      <c r="H176" s="371">
        <v>180</v>
      </c>
    </row>
    <row r="177" spans="1:8">
      <c r="A177" s="367"/>
      <c r="B177" s="369" t="s">
        <v>183</v>
      </c>
      <c r="C177" s="370" t="s">
        <v>200</v>
      </c>
      <c r="D177" s="369" t="s">
        <v>121</v>
      </c>
      <c r="E177" s="367"/>
      <c r="F177" s="371" t="s">
        <v>183</v>
      </c>
      <c r="G177" s="372" t="s">
        <v>244</v>
      </c>
      <c r="H177" s="371" t="s">
        <v>127</v>
      </c>
    </row>
    <row r="178" spans="1:8">
      <c r="A178" s="367"/>
      <c r="B178" s="369"/>
      <c r="C178" s="370" t="s">
        <v>152</v>
      </c>
      <c r="D178" s="369">
        <v>40</v>
      </c>
      <c r="E178" s="367"/>
      <c r="F178" s="371"/>
      <c r="G178" s="372" t="s">
        <v>64</v>
      </c>
      <c r="H178" s="371">
        <v>60</v>
      </c>
    </row>
    <row r="179" spans="1:8">
      <c r="A179" s="367"/>
      <c r="B179" s="369"/>
      <c r="C179" s="370" t="s">
        <v>64</v>
      </c>
      <c r="D179" s="369">
        <v>40</v>
      </c>
      <c r="E179" s="367"/>
      <c r="F179" s="394" t="s">
        <v>36</v>
      </c>
      <c r="G179" s="394"/>
      <c r="H179" s="382" t="s">
        <v>153</v>
      </c>
    </row>
    <row r="180" spans="1:8">
      <c r="A180" s="367"/>
      <c r="B180" s="369"/>
      <c r="C180" s="370" t="s">
        <v>154</v>
      </c>
      <c r="D180" s="369" t="s">
        <v>155</v>
      </c>
      <c r="E180" s="367"/>
      <c r="F180" s="367"/>
      <c r="G180" s="367"/>
      <c r="H180" s="367"/>
    </row>
    <row r="181" spans="1:8">
      <c r="A181" s="367"/>
      <c r="B181" s="395" t="s">
        <v>36</v>
      </c>
      <c r="C181" s="395"/>
      <c r="D181" s="374">
        <v>890.03499999999997</v>
      </c>
      <c r="E181" s="367"/>
      <c r="F181" s="367"/>
      <c r="G181" s="367"/>
      <c r="H181" s="367"/>
    </row>
    <row r="182" spans="1:8">
      <c r="A182" s="367"/>
      <c r="B182" s="396" t="s">
        <v>156</v>
      </c>
      <c r="C182" s="396"/>
      <c r="D182" s="396"/>
      <c r="E182" s="367"/>
      <c r="F182" s="397" t="s">
        <v>156</v>
      </c>
      <c r="G182" s="397"/>
      <c r="H182" s="397"/>
    </row>
    <row r="183" spans="1:8">
      <c r="A183" s="367"/>
      <c r="B183" s="380"/>
      <c r="C183" s="380"/>
      <c r="D183" s="380"/>
      <c r="E183" s="367"/>
      <c r="F183" s="371" t="s">
        <v>136</v>
      </c>
      <c r="G183" s="372" t="s">
        <v>137</v>
      </c>
      <c r="H183" s="371" t="s">
        <v>124</v>
      </c>
    </row>
    <row r="184" spans="1:8">
      <c r="A184" s="367"/>
      <c r="B184" s="369"/>
      <c r="C184" s="370"/>
      <c r="D184" s="369"/>
      <c r="E184" s="367"/>
      <c r="F184" s="371"/>
      <c r="G184" s="372" t="s">
        <v>157</v>
      </c>
      <c r="H184" s="371" t="s">
        <v>127</v>
      </c>
    </row>
    <row r="185" spans="1:8">
      <c r="A185" s="367"/>
      <c r="B185" s="369"/>
      <c r="C185" s="370"/>
      <c r="D185" s="369"/>
      <c r="E185" s="367"/>
      <c r="F185" s="394" t="s">
        <v>159</v>
      </c>
      <c r="G185" s="394"/>
      <c r="H185" s="382" t="s">
        <v>160</v>
      </c>
    </row>
    <row r="186" spans="1:8">
      <c r="A186" s="367"/>
      <c r="B186" s="395"/>
      <c r="C186" s="395"/>
      <c r="D186" s="374"/>
      <c r="E186" s="367"/>
      <c r="F186" s="367"/>
      <c r="G186" s="367"/>
      <c r="H186" s="367"/>
    </row>
    <row r="187" spans="1:8">
      <c r="A187" s="367"/>
      <c r="B187" s="400" t="s">
        <v>578</v>
      </c>
      <c r="C187" s="400"/>
      <c r="D187" s="383">
        <v>1430.0350000000001</v>
      </c>
      <c r="E187" s="367"/>
      <c r="F187" s="367"/>
      <c r="G187" s="367"/>
      <c r="H187" s="367"/>
    </row>
    <row r="188" spans="1:8">
      <c r="A188" s="367"/>
      <c r="B188" s="390" t="s">
        <v>579</v>
      </c>
      <c r="C188" s="390"/>
      <c r="D188" s="390"/>
      <c r="E188" s="367"/>
      <c r="F188" s="367"/>
      <c r="G188" s="367"/>
      <c r="H188" s="367"/>
    </row>
    <row r="189" spans="1:8">
      <c r="A189" s="367"/>
      <c r="B189" s="391" t="s">
        <v>113</v>
      </c>
      <c r="C189" s="391" t="s">
        <v>44</v>
      </c>
      <c r="D189" s="391" t="s">
        <v>114</v>
      </c>
      <c r="E189" s="367"/>
      <c r="F189" s="367"/>
      <c r="G189" s="367"/>
      <c r="H189" s="367"/>
    </row>
    <row r="190" spans="1:8">
      <c r="A190" s="367"/>
      <c r="B190" s="392"/>
      <c r="C190" s="393"/>
      <c r="D190" s="392"/>
      <c r="E190" s="367"/>
      <c r="F190" s="367"/>
      <c r="G190" s="367"/>
      <c r="H190" s="367"/>
    </row>
    <row r="191" spans="1:8">
      <c r="A191" s="367"/>
      <c r="B191" s="396" t="s">
        <v>1</v>
      </c>
      <c r="C191" s="396"/>
      <c r="D191" s="396"/>
      <c r="E191" s="367"/>
      <c r="F191" s="397" t="s">
        <v>1</v>
      </c>
      <c r="G191" s="397"/>
      <c r="H191" s="397"/>
    </row>
    <row r="192" spans="1:8">
      <c r="A192" s="367"/>
      <c r="B192" s="369"/>
      <c r="C192" s="370" t="s">
        <v>245</v>
      </c>
      <c r="D192" s="369" t="s">
        <v>246</v>
      </c>
      <c r="E192" s="367"/>
      <c r="F192" s="371"/>
      <c r="G192" s="372" t="s">
        <v>245</v>
      </c>
      <c r="H192" s="371" t="s">
        <v>247</v>
      </c>
    </row>
    <row r="193" spans="1:8">
      <c r="A193" s="367"/>
      <c r="B193" s="369" t="s">
        <v>122</v>
      </c>
      <c r="C193" s="370" t="s">
        <v>248</v>
      </c>
      <c r="D193" s="369">
        <v>250</v>
      </c>
      <c r="E193" s="367"/>
      <c r="F193" s="371" t="s">
        <v>122</v>
      </c>
      <c r="G193" s="372" t="s">
        <v>249</v>
      </c>
      <c r="H193" s="371">
        <v>250</v>
      </c>
    </row>
    <row r="194" spans="1:8" ht="28">
      <c r="A194" s="367"/>
      <c r="B194" s="369" t="s">
        <v>167</v>
      </c>
      <c r="C194" s="370" t="s">
        <v>226</v>
      </c>
      <c r="D194" s="369" t="s">
        <v>127</v>
      </c>
      <c r="E194" s="367"/>
      <c r="F194" s="371" t="s">
        <v>207</v>
      </c>
      <c r="G194" s="372" t="s">
        <v>208</v>
      </c>
      <c r="H194" s="371" t="s">
        <v>127</v>
      </c>
    </row>
    <row r="195" spans="1:8">
      <c r="A195" s="367"/>
      <c r="B195" s="369"/>
      <c r="C195" s="370" t="s">
        <v>152</v>
      </c>
      <c r="D195" s="369" t="s">
        <v>130</v>
      </c>
      <c r="E195" s="367"/>
      <c r="F195" s="371"/>
      <c r="G195" s="372" t="s">
        <v>64</v>
      </c>
      <c r="H195" s="371">
        <v>50</v>
      </c>
    </row>
    <row r="196" spans="1:8">
      <c r="A196" s="367"/>
      <c r="B196" s="369"/>
      <c r="C196" s="370" t="s">
        <v>131</v>
      </c>
      <c r="D196" s="369" t="s">
        <v>130</v>
      </c>
      <c r="E196" s="367"/>
      <c r="F196" s="371" t="s">
        <v>136</v>
      </c>
      <c r="G196" s="372" t="s">
        <v>137</v>
      </c>
      <c r="H196" s="371" t="s">
        <v>124</v>
      </c>
    </row>
    <row r="197" spans="1:8">
      <c r="A197" s="367"/>
      <c r="B197" s="395" t="s">
        <v>134</v>
      </c>
      <c r="C197" s="395"/>
      <c r="D197" s="374">
        <v>545</v>
      </c>
      <c r="E197" s="367"/>
      <c r="F197" s="371"/>
      <c r="G197" s="372" t="s">
        <v>138</v>
      </c>
      <c r="H197" s="371">
        <v>20</v>
      </c>
    </row>
    <row r="198" spans="1:8">
      <c r="A198" s="367"/>
      <c r="B198" s="375"/>
      <c r="C198" s="375"/>
      <c r="D198" s="377"/>
      <c r="E198" s="367"/>
      <c r="F198" s="371"/>
      <c r="G198" s="372"/>
      <c r="H198" s="371"/>
    </row>
    <row r="199" spans="1:8">
      <c r="A199" s="367"/>
      <c r="B199" s="375"/>
      <c r="C199" s="375"/>
      <c r="D199" s="377"/>
      <c r="E199" s="367"/>
      <c r="F199" s="394" t="s">
        <v>250</v>
      </c>
      <c r="G199" s="394"/>
      <c r="H199" s="382" t="s">
        <v>135</v>
      </c>
    </row>
    <row r="200" spans="1:8">
      <c r="A200" s="367"/>
      <c r="B200" s="375"/>
      <c r="C200" s="375"/>
      <c r="D200" s="377"/>
      <c r="E200" s="367"/>
      <c r="F200" s="367"/>
      <c r="G200" s="367"/>
      <c r="H200" s="367"/>
    </row>
    <row r="201" spans="1:8">
      <c r="A201" s="367"/>
      <c r="B201" s="375"/>
      <c r="C201" s="375"/>
      <c r="D201" s="377"/>
      <c r="E201" s="367"/>
      <c r="F201" s="367"/>
      <c r="G201" s="367"/>
      <c r="H201" s="367"/>
    </row>
    <row r="202" spans="1:8">
      <c r="A202" s="367"/>
      <c r="B202" s="375"/>
      <c r="C202" s="375"/>
      <c r="D202" s="377"/>
      <c r="E202" s="367"/>
      <c r="F202" s="367"/>
      <c r="G202" s="367"/>
      <c r="H202" s="367"/>
    </row>
    <row r="203" spans="1:8">
      <c r="A203" s="367"/>
      <c r="B203" s="396" t="s">
        <v>12</v>
      </c>
      <c r="C203" s="396"/>
      <c r="D203" s="396"/>
      <c r="E203" s="367"/>
      <c r="F203" s="397" t="s">
        <v>12</v>
      </c>
      <c r="G203" s="397"/>
      <c r="H203" s="397"/>
    </row>
    <row r="204" spans="1:8">
      <c r="A204" s="367"/>
      <c r="B204" s="369" t="s">
        <v>251</v>
      </c>
      <c r="C204" s="370" t="s">
        <v>252</v>
      </c>
      <c r="D204" s="369">
        <v>100</v>
      </c>
      <c r="E204" s="367"/>
      <c r="F204" s="371" t="s">
        <v>192</v>
      </c>
      <c r="G204" s="372" t="s">
        <v>253</v>
      </c>
      <c r="H204" s="371">
        <v>100</v>
      </c>
    </row>
    <row r="205" spans="1:8" ht="28">
      <c r="A205" s="367"/>
      <c r="B205" s="369" t="s">
        <v>231</v>
      </c>
      <c r="C205" s="370" t="s">
        <v>232</v>
      </c>
      <c r="D205" s="369">
        <v>250</v>
      </c>
      <c r="E205" s="367"/>
      <c r="F205" s="371" t="s">
        <v>231</v>
      </c>
      <c r="G205" s="372" t="s">
        <v>233</v>
      </c>
      <c r="H205" s="371">
        <v>250</v>
      </c>
    </row>
    <row r="206" spans="1:8" ht="28">
      <c r="A206" s="367"/>
      <c r="B206" s="369" t="s">
        <v>175</v>
      </c>
      <c r="C206" s="370" t="s">
        <v>254</v>
      </c>
      <c r="D206" s="369">
        <v>100</v>
      </c>
      <c r="E206" s="367"/>
      <c r="F206" s="371" t="s">
        <v>175</v>
      </c>
      <c r="G206" s="372" t="s">
        <v>255</v>
      </c>
      <c r="H206" s="371">
        <v>130</v>
      </c>
    </row>
    <row r="207" spans="1:8">
      <c r="A207" s="367"/>
      <c r="B207" s="369" t="s">
        <v>122</v>
      </c>
      <c r="C207" s="370" t="s">
        <v>190</v>
      </c>
      <c r="D207" s="369">
        <v>180</v>
      </c>
      <c r="E207" s="367"/>
      <c r="F207" s="371" t="s">
        <v>122</v>
      </c>
      <c r="G207" s="372" t="s">
        <v>123</v>
      </c>
      <c r="H207" s="371">
        <v>180</v>
      </c>
    </row>
    <row r="208" spans="1:8" ht="28">
      <c r="A208" s="367"/>
      <c r="B208" s="369" t="s">
        <v>149</v>
      </c>
      <c r="C208" s="370" t="s">
        <v>150</v>
      </c>
      <c r="D208" s="369" t="s">
        <v>121</v>
      </c>
      <c r="E208" s="367"/>
      <c r="F208" s="371" t="s">
        <v>132</v>
      </c>
      <c r="G208" s="372" t="s">
        <v>151</v>
      </c>
      <c r="H208" s="371" t="s">
        <v>127</v>
      </c>
    </row>
    <row r="209" spans="1:8">
      <c r="A209" s="367"/>
      <c r="B209" s="369"/>
      <c r="C209" s="370" t="s">
        <v>152</v>
      </c>
      <c r="D209" s="369">
        <v>40</v>
      </c>
      <c r="E209" s="367"/>
      <c r="F209" s="371"/>
      <c r="G209" s="372" t="s">
        <v>64</v>
      </c>
      <c r="H209" s="371">
        <v>60</v>
      </c>
    </row>
    <row r="210" spans="1:8">
      <c r="A210" s="367"/>
      <c r="B210" s="369"/>
      <c r="C210" s="370" t="s">
        <v>64</v>
      </c>
      <c r="D210" s="369">
        <v>40</v>
      </c>
      <c r="E210" s="367"/>
      <c r="F210" s="394" t="s">
        <v>36</v>
      </c>
      <c r="G210" s="394"/>
      <c r="H210" s="382" t="s">
        <v>153</v>
      </c>
    </row>
    <row r="211" spans="1:8">
      <c r="A211" s="367"/>
      <c r="B211" s="369"/>
      <c r="C211" s="370" t="s">
        <v>154</v>
      </c>
      <c r="D211" s="369" t="s">
        <v>155</v>
      </c>
      <c r="E211" s="367"/>
      <c r="F211" s="367"/>
      <c r="G211" s="367"/>
      <c r="H211" s="367"/>
    </row>
    <row r="212" spans="1:8">
      <c r="A212" s="367"/>
      <c r="B212" s="395" t="s">
        <v>36</v>
      </c>
      <c r="C212" s="395"/>
      <c r="D212" s="374">
        <v>890.03499999999997</v>
      </c>
      <c r="E212" s="367"/>
      <c r="F212" s="367"/>
      <c r="G212" s="367"/>
      <c r="H212" s="367"/>
    </row>
    <row r="213" spans="1:8">
      <c r="A213" s="367"/>
      <c r="B213" s="396" t="s">
        <v>156</v>
      </c>
      <c r="C213" s="396"/>
      <c r="D213" s="396"/>
      <c r="E213" s="367"/>
      <c r="F213" s="397" t="s">
        <v>156</v>
      </c>
      <c r="G213" s="397"/>
      <c r="H213" s="397"/>
    </row>
    <row r="214" spans="1:8">
      <c r="A214" s="367"/>
      <c r="B214" s="380"/>
      <c r="C214" s="380"/>
      <c r="D214" s="380"/>
      <c r="E214" s="367"/>
      <c r="F214" s="371" t="s">
        <v>136</v>
      </c>
      <c r="G214" s="372" t="s">
        <v>137</v>
      </c>
      <c r="H214" s="371" t="s">
        <v>124</v>
      </c>
    </row>
    <row r="215" spans="1:8">
      <c r="A215" s="367"/>
      <c r="B215" s="369"/>
      <c r="C215" s="370"/>
      <c r="D215" s="369"/>
      <c r="E215" s="367"/>
      <c r="F215" s="371"/>
      <c r="G215" s="372" t="s">
        <v>157</v>
      </c>
      <c r="H215" s="371" t="s">
        <v>127</v>
      </c>
    </row>
    <row r="216" spans="1:8">
      <c r="A216" s="367"/>
      <c r="B216" s="369"/>
      <c r="C216" s="370"/>
      <c r="D216" s="369"/>
      <c r="E216" s="367"/>
      <c r="F216" s="394" t="s">
        <v>159</v>
      </c>
      <c r="G216" s="394"/>
      <c r="H216" s="382" t="s">
        <v>160</v>
      </c>
    </row>
    <row r="217" spans="1:8">
      <c r="A217" s="367"/>
      <c r="B217" s="395"/>
      <c r="C217" s="395"/>
      <c r="D217" s="374"/>
      <c r="E217" s="367"/>
      <c r="F217" s="367"/>
      <c r="G217" s="367"/>
      <c r="H217" s="367"/>
    </row>
    <row r="218" spans="1:8">
      <c r="A218" s="367"/>
      <c r="B218" s="400" t="s">
        <v>580</v>
      </c>
      <c r="C218" s="400"/>
      <c r="D218" s="383">
        <v>1435.0350000000001</v>
      </c>
      <c r="E218" s="367"/>
      <c r="F218" s="367"/>
      <c r="G218" s="367"/>
      <c r="H218" s="367"/>
    </row>
    <row r="219" spans="1:8">
      <c r="A219" s="367"/>
      <c r="B219" s="390" t="s">
        <v>581</v>
      </c>
      <c r="C219" s="390"/>
      <c r="D219" s="390"/>
      <c r="E219" s="367"/>
      <c r="F219" s="367"/>
      <c r="G219" s="367"/>
      <c r="H219" s="367"/>
    </row>
    <row r="220" spans="1:8">
      <c r="A220" s="367"/>
      <c r="B220" s="391" t="s">
        <v>113</v>
      </c>
      <c r="C220" s="391" t="s">
        <v>44</v>
      </c>
      <c r="D220" s="391" t="s">
        <v>114</v>
      </c>
      <c r="E220" s="367"/>
      <c r="F220" s="367"/>
      <c r="G220" s="367"/>
      <c r="H220" s="367"/>
    </row>
    <row r="221" spans="1:8">
      <c r="A221" s="367"/>
      <c r="B221" s="392"/>
      <c r="C221" s="393"/>
      <c r="D221" s="392"/>
      <c r="E221" s="367"/>
      <c r="F221" s="367"/>
      <c r="G221" s="367"/>
      <c r="H221" s="367"/>
    </row>
    <row r="222" spans="1:8">
      <c r="A222" s="367"/>
      <c r="B222" s="396" t="s">
        <v>1</v>
      </c>
      <c r="C222" s="396"/>
      <c r="D222" s="396"/>
      <c r="E222" s="367"/>
      <c r="F222" s="367"/>
      <c r="G222" s="367"/>
      <c r="H222" s="367"/>
    </row>
    <row r="223" spans="1:8" ht="28">
      <c r="A223" s="367"/>
      <c r="B223" s="369" t="s">
        <v>256</v>
      </c>
      <c r="C223" s="370" t="s">
        <v>257</v>
      </c>
      <c r="D223" s="369">
        <v>200</v>
      </c>
      <c r="E223" s="367"/>
      <c r="F223" s="371" t="s">
        <v>227</v>
      </c>
      <c r="G223" s="372" t="s">
        <v>228</v>
      </c>
      <c r="H223" s="371">
        <v>250</v>
      </c>
    </row>
    <row r="224" spans="1:8">
      <c r="A224" s="367"/>
      <c r="B224" s="369" t="s">
        <v>128</v>
      </c>
      <c r="C224" s="370" t="s">
        <v>129</v>
      </c>
      <c r="D224" s="369">
        <v>200</v>
      </c>
      <c r="E224" s="367"/>
      <c r="F224" s="371" t="s">
        <v>125</v>
      </c>
      <c r="G224" s="372" t="s">
        <v>191</v>
      </c>
      <c r="H224" s="371">
        <v>200</v>
      </c>
    </row>
    <row r="225" spans="1:8">
      <c r="A225" s="367"/>
      <c r="B225" s="369"/>
      <c r="C225" s="370" t="s">
        <v>131</v>
      </c>
      <c r="D225" s="369" t="s">
        <v>130</v>
      </c>
      <c r="E225" s="367"/>
      <c r="F225" s="371"/>
      <c r="G225" s="372" t="s">
        <v>64</v>
      </c>
      <c r="H225" s="371">
        <v>50</v>
      </c>
    </row>
    <row r="226" spans="1:8">
      <c r="A226" s="367"/>
      <c r="B226" s="369" t="s">
        <v>132</v>
      </c>
      <c r="C226" s="370" t="s">
        <v>133</v>
      </c>
      <c r="D226" s="369" t="s">
        <v>127</v>
      </c>
      <c r="E226" s="367"/>
      <c r="F226" s="367"/>
      <c r="G226" s="367"/>
      <c r="H226" s="367"/>
    </row>
    <row r="227" spans="1:8">
      <c r="A227" s="367"/>
      <c r="B227" s="395" t="s">
        <v>134</v>
      </c>
      <c r="C227" s="395"/>
      <c r="D227" s="374">
        <v>640</v>
      </c>
      <c r="E227" s="367"/>
      <c r="F227" s="367"/>
      <c r="G227" s="367"/>
      <c r="H227" s="367"/>
    </row>
    <row r="228" spans="1:8">
      <c r="A228" s="367"/>
      <c r="B228" s="375"/>
      <c r="C228" s="375"/>
      <c r="D228" s="377"/>
      <c r="E228" s="367"/>
      <c r="F228" s="367"/>
      <c r="G228" s="367"/>
      <c r="H228" s="367"/>
    </row>
    <row r="229" spans="1:8">
      <c r="A229" s="367"/>
      <c r="B229" s="375"/>
      <c r="C229" s="375"/>
      <c r="D229" s="377"/>
      <c r="E229" s="367"/>
      <c r="F229" s="371" t="s">
        <v>136</v>
      </c>
      <c r="G229" s="372" t="s">
        <v>137</v>
      </c>
      <c r="H229" s="371" t="s">
        <v>124</v>
      </c>
    </row>
    <row r="230" spans="1:8">
      <c r="A230" s="367"/>
      <c r="B230" s="375"/>
      <c r="C230" s="375"/>
      <c r="D230" s="377"/>
      <c r="E230" s="367"/>
      <c r="F230" s="371"/>
      <c r="G230" s="372" t="s">
        <v>138</v>
      </c>
      <c r="H230" s="371">
        <v>20</v>
      </c>
    </row>
    <row r="231" spans="1:8">
      <c r="A231" s="367"/>
      <c r="B231" s="375"/>
      <c r="C231" s="375"/>
      <c r="D231" s="377"/>
      <c r="E231" s="367"/>
      <c r="F231" s="371"/>
      <c r="G231" s="372"/>
      <c r="H231" s="371"/>
    </row>
    <row r="232" spans="1:8">
      <c r="A232" s="367"/>
      <c r="B232" s="375"/>
      <c r="C232" s="375"/>
      <c r="D232" s="377"/>
      <c r="E232" s="367"/>
      <c r="F232" s="367"/>
      <c r="G232" s="367"/>
      <c r="H232" s="367"/>
    </row>
    <row r="233" spans="1:8">
      <c r="A233" s="367"/>
      <c r="B233" s="396" t="s">
        <v>12</v>
      </c>
      <c r="C233" s="396"/>
      <c r="D233" s="396"/>
      <c r="E233" s="367"/>
      <c r="F233" s="367"/>
      <c r="G233" s="367"/>
      <c r="H233" s="367"/>
    </row>
    <row r="234" spans="1:8">
      <c r="A234" s="367"/>
      <c r="B234" s="369" t="s">
        <v>209</v>
      </c>
      <c r="C234" s="370" t="s">
        <v>210</v>
      </c>
      <c r="D234" s="369">
        <v>100</v>
      </c>
      <c r="E234" s="367"/>
      <c r="F234" s="371" t="s">
        <v>209</v>
      </c>
      <c r="G234" s="372" t="s">
        <v>210</v>
      </c>
      <c r="H234" s="371">
        <v>100</v>
      </c>
    </row>
    <row r="235" spans="1:8" ht="28">
      <c r="A235" s="367"/>
      <c r="B235" s="369" t="s">
        <v>143</v>
      </c>
      <c r="C235" s="370" t="s">
        <v>144</v>
      </c>
      <c r="D235" s="369">
        <v>250</v>
      </c>
      <c r="E235" s="367"/>
      <c r="F235" s="371" t="s">
        <v>143</v>
      </c>
      <c r="G235" s="372" t="s">
        <v>258</v>
      </c>
      <c r="H235" s="371">
        <v>250</v>
      </c>
    </row>
    <row r="236" spans="1:8">
      <c r="A236" s="367"/>
      <c r="B236" s="369" t="s">
        <v>117</v>
      </c>
      <c r="C236" s="370" t="s">
        <v>118</v>
      </c>
      <c r="D236" s="369">
        <v>130</v>
      </c>
      <c r="E236" s="367"/>
      <c r="F236" s="371" t="s">
        <v>117</v>
      </c>
      <c r="G236" s="372" t="s">
        <v>259</v>
      </c>
      <c r="H236" s="371">
        <v>100</v>
      </c>
    </row>
    <row r="237" spans="1:8">
      <c r="A237" s="367"/>
      <c r="B237" s="369" t="s">
        <v>218</v>
      </c>
      <c r="C237" s="370" t="s">
        <v>219</v>
      </c>
      <c r="D237" s="369">
        <v>180</v>
      </c>
      <c r="E237" s="367"/>
      <c r="F237" s="371" t="s">
        <v>260</v>
      </c>
      <c r="G237" s="372" t="s">
        <v>261</v>
      </c>
      <c r="H237" s="371">
        <v>180</v>
      </c>
    </row>
    <row r="238" spans="1:8">
      <c r="A238" s="367"/>
      <c r="B238" s="369" t="s">
        <v>149</v>
      </c>
      <c r="C238" s="370" t="s">
        <v>236</v>
      </c>
      <c r="D238" s="369" t="s">
        <v>121</v>
      </c>
      <c r="E238" s="367"/>
      <c r="F238" s="371" t="s">
        <v>132</v>
      </c>
      <c r="G238" s="372" t="s">
        <v>262</v>
      </c>
      <c r="H238" s="371" t="s">
        <v>127</v>
      </c>
    </row>
    <row r="239" spans="1:8">
      <c r="A239" s="367"/>
      <c r="B239" s="369"/>
      <c r="C239" s="370" t="s">
        <v>152</v>
      </c>
      <c r="D239" s="369">
        <v>40</v>
      </c>
      <c r="E239" s="367"/>
      <c r="F239" s="371"/>
      <c r="G239" s="372" t="s">
        <v>64</v>
      </c>
      <c r="H239" s="371">
        <v>60</v>
      </c>
    </row>
    <row r="240" spans="1:8">
      <c r="A240" s="367"/>
      <c r="B240" s="369"/>
      <c r="C240" s="370" t="s">
        <v>64</v>
      </c>
      <c r="D240" s="369">
        <v>40</v>
      </c>
      <c r="E240" s="367"/>
      <c r="F240" s="394" t="s">
        <v>36</v>
      </c>
      <c r="G240" s="394"/>
      <c r="H240" s="382" t="s">
        <v>263</v>
      </c>
    </row>
    <row r="241" spans="1:8">
      <c r="A241" s="367"/>
      <c r="B241" s="369"/>
      <c r="C241" s="370" t="s">
        <v>154</v>
      </c>
      <c r="D241" s="369" t="s">
        <v>155</v>
      </c>
      <c r="E241" s="367"/>
      <c r="F241" s="367"/>
      <c r="G241" s="367"/>
      <c r="H241" s="367"/>
    </row>
    <row r="242" spans="1:8">
      <c r="A242" s="367"/>
      <c r="B242" s="395" t="s">
        <v>36</v>
      </c>
      <c r="C242" s="395"/>
      <c r="D242" s="374">
        <v>920.03499999999997</v>
      </c>
      <c r="E242" s="367"/>
      <c r="F242" s="367"/>
      <c r="G242" s="367"/>
      <c r="H242" s="367"/>
    </row>
    <row r="243" spans="1:8">
      <c r="A243" s="367"/>
      <c r="B243" s="396" t="s">
        <v>156</v>
      </c>
      <c r="C243" s="396"/>
      <c r="D243" s="396"/>
      <c r="E243" s="367"/>
      <c r="F243" s="397" t="s">
        <v>156</v>
      </c>
      <c r="G243" s="397"/>
      <c r="H243" s="397"/>
    </row>
    <row r="244" spans="1:8">
      <c r="A244" s="367"/>
      <c r="B244" s="369"/>
      <c r="C244" s="370"/>
      <c r="D244" s="369"/>
      <c r="E244" s="367"/>
      <c r="F244" s="371" t="s">
        <v>136</v>
      </c>
      <c r="G244" s="372" t="s">
        <v>137</v>
      </c>
      <c r="H244" s="371" t="s">
        <v>124</v>
      </c>
    </row>
    <row r="245" spans="1:8">
      <c r="A245" s="367"/>
      <c r="B245" s="369"/>
      <c r="C245" s="370"/>
      <c r="D245" s="369"/>
      <c r="E245" s="367"/>
      <c r="F245" s="371"/>
      <c r="G245" s="372" t="s">
        <v>157</v>
      </c>
      <c r="H245" s="371" t="s">
        <v>127</v>
      </c>
    </row>
    <row r="246" spans="1:8">
      <c r="A246" s="367"/>
      <c r="B246" s="369"/>
      <c r="C246" s="370"/>
      <c r="D246" s="369"/>
      <c r="E246" s="367"/>
      <c r="F246" s="394" t="s">
        <v>159</v>
      </c>
      <c r="G246" s="394"/>
      <c r="H246" s="382" t="s">
        <v>160</v>
      </c>
    </row>
    <row r="247" spans="1:8">
      <c r="A247" s="367"/>
      <c r="B247" s="395"/>
      <c r="C247" s="395"/>
      <c r="D247" s="374"/>
      <c r="E247" s="367"/>
      <c r="F247" s="367"/>
      <c r="G247" s="367"/>
      <c r="H247" s="367"/>
    </row>
    <row r="248" spans="1:8">
      <c r="A248" s="367"/>
      <c r="B248" s="400" t="s">
        <v>582</v>
      </c>
      <c r="C248" s="400"/>
      <c r="D248" s="383">
        <v>1560.0350000000001</v>
      </c>
      <c r="E248" s="367"/>
      <c r="F248" s="367"/>
      <c r="G248" s="367"/>
      <c r="H248" s="367"/>
    </row>
    <row r="249" spans="1:8">
      <c r="A249" s="367"/>
      <c r="B249" s="390" t="s">
        <v>583</v>
      </c>
      <c r="C249" s="390"/>
      <c r="D249" s="390"/>
      <c r="E249" s="367"/>
      <c r="F249" s="367"/>
      <c r="G249" s="367"/>
      <c r="H249" s="367"/>
    </row>
    <row r="250" spans="1:8">
      <c r="A250" s="367"/>
      <c r="B250" s="391" t="s">
        <v>113</v>
      </c>
      <c r="C250" s="391" t="s">
        <v>44</v>
      </c>
      <c r="D250" s="391" t="s">
        <v>114</v>
      </c>
      <c r="E250" s="367"/>
      <c r="F250" s="367"/>
      <c r="G250" s="367"/>
      <c r="H250" s="367"/>
    </row>
    <row r="251" spans="1:8">
      <c r="A251" s="367"/>
      <c r="B251" s="392"/>
      <c r="C251" s="393"/>
      <c r="D251" s="392"/>
      <c r="E251" s="367"/>
      <c r="F251" s="367"/>
      <c r="G251" s="367"/>
      <c r="H251" s="367"/>
    </row>
    <row r="252" spans="1:8">
      <c r="A252" s="367"/>
      <c r="B252" s="396" t="s">
        <v>1</v>
      </c>
      <c r="C252" s="396"/>
      <c r="D252" s="396"/>
      <c r="E252" s="367"/>
      <c r="F252" s="397" t="s">
        <v>1</v>
      </c>
      <c r="G252" s="397"/>
      <c r="H252" s="397"/>
    </row>
    <row r="253" spans="1:8">
      <c r="A253" s="367"/>
      <c r="B253" s="369"/>
      <c r="C253" s="370" t="s">
        <v>185</v>
      </c>
      <c r="D253" s="369">
        <v>40</v>
      </c>
      <c r="E253" s="367"/>
      <c r="F253" s="371"/>
      <c r="G253" s="372" t="s">
        <v>185</v>
      </c>
      <c r="H253" s="371">
        <v>40</v>
      </c>
    </row>
    <row r="254" spans="1:8">
      <c r="A254" s="367"/>
      <c r="B254" s="369" t="s">
        <v>175</v>
      </c>
      <c r="C254" s="370" t="s">
        <v>176</v>
      </c>
      <c r="D254" s="369">
        <v>100</v>
      </c>
      <c r="E254" s="367"/>
      <c r="F254" s="371" t="s">
        <v>175</v>
      </c>
      <c r="G254" s="372" t="s">
        <v>176</v>
      </c>
      <c r="H254" s="371">
        <v>100</v>
      </c>
    </row>
    <row r="255" spans="1:8">
      <c r="A255" s="367"/>
      <c r="B255" s="369" t="s">
        <v>242</v>
      </c>
      <c r="C255" s="370" t="s">
        <v>243</v>
      </c>
      <c r="D255" s="369">
        <v>180</v>
      </c>
      <c r="E255" s="367"/>
      <c r="F255" s="371" t="s">
        <v>220</v>
      </c>
      <c r="G255" s="372" t="s">
        <v>221</v>
      </c>
      <c r="H255" s="371">
        <v>180</v>
      </c>
    </row>
    <row r="256" spans="1:8">
      <c r="A256" s="367"/>
      <c r="B256" s="369" t="s">
        <v>181</v>
      </c>
      <c r="C256" s="370" t="s">
        <v>182</v>
      </c>
      <c r="D256" s="369" t="s">
        <v>127</v>
      </c>
      <c r="E256" s="367"/>
      <c r="F256" s="371" t="s">
        <v>169</v>
      </c>
      <c r="G256" s="372" t="s">
        <v>229</v>
      </c>
      <c r="H256" s="371" t="s">
        <v>127</v>
      </c>
    </row>
    <row r="257" spans="1:8">
      <c r="A257" s="367"/>
      <c r="B257" s="369"/>
      <c r="C257" s="370" t="s">
        <v>152</v>
      </c>
      <c r="D257" s="369" t="s">
        <v>130</v>
      </c>
      <c r="E257" s="367"/>
      <c r="F257" s="371"/>
      <c r="G257" s="372" t="s">
        <v>64</v>
      </c>
      <c r="H257" s="371">
        <v>50</v>
      </c>
    </row>
    <row r="258" spans="1:8">
      <c r="A258" s="367"/>
      <c r="B258" s="395" t="s">
        <v>134</v>
      </c>
      <c r="C258" s="395"/>
      <c r="D258" s="374">
        <v>560</v>
      </c>
      <c r="E258" s="367"/>
      <c r="F258" s="367"/>
      <c r="G258" s="367"/>
      <c r="H258" s="367"/>
    </row>
    <row r="259" spans="1:8">
      <c r="A259" s="367"/>
      <c r="B259" s="375"/>
      <c r="C259" s="375"/>
      <c r="D259" s="377"/>
      <c r="E259" s="367"/>
      <c r="F259" s="367"/>
      <c r="G259" s="367"/>
      <c r="H259" s="367"/>
    </row>
    <row r="260" spans="1:8">
      <c r="A260" s="367"/>
      <c r="B260" s="375"/>
      <c r="C260" s="375"/>
      <c r="D260" s="377"/>
      <c r="E260" s="367"/>
      <c r="F260" s="371" t="s">
        <v>136</v>
      </c>
      <c r="G260" s="372" t="s">
        <v>137</v>
      </c>
      <c r="H260" s="371" t="s">
        <v>124</v>
      </c>
    </row>
    <row r="261" spans="1:8">
      <c r="A261" s="367"/>
      <c r="B261" s="375"/>
      <c r="C261" s="375"/>
      <c r="D261" s="377"/>
      <c r="E261" s="367"/>
      <c r="F261" s="371"/>
      <c r="G261" s="372" t="s">
        <v>138</v>
      </c>
      <c r="H261" s="371" t="s">
        <v>116</v>
      </c>
    </row>
    <row r="262" spans="1:8">
      <c r="A262" s="367"/>
      <c r="B262" s="375"/>
      <c r="C262" s="375"/>
      <c r="D262" s="377"/>
      <c r="E262" s="367"/>
      <c r="F262" s="371"/>
      <c r="G262" s="372" t="s">
        <v>264</v>
      </c>
      <c r="H262" s="371" t="s">
        <v>116</v>
      </c>
    </row>
    <row r="263" spans="1:8">
      <c r="A263" s="367"/>
      <c r="B263" s="375"/>
      <c r="C263" s="375"/>
      <c r="D263" s="377"/>
      <c r="E263" s="367"/>
      <c r="F263" s="367"/>
      <c r="G263" s="367"/>
      <c r="H263" s="367"/>
    </row>
    <row r="264" spans="1:8">
      <c r="A264" s="367"/>
      <c r="B264" s="396" t="s">
        <v>12</v>
      </c>
      <c r="C264" s="396"/>
      <c r="D264" s="396"/>
      <c r="E264" s="367"/>
      <c r="F264" s="367"/>
      <c r="G264" s="367"/>
      <c r="H264" s="367"/>
    </row>
    <row r="265" spans="1:8">
      <c r="A265" s="367"/>
      <c r="B265" s="369" t="s">
        <v>201</v>
      </c>
      <c r="C265" s="370" t="s">
        <v>202</v>
      </c>
      <c r="D265" s="369">
        <v>100</v>
      </c>
      <c r="E265" s="367"/>
      <c r="F265" s="371" t="s">
        <v>203</v>
      </c>
      <c r="G265" s="372" t="s">
        <v>204</v>
      </c>
      <c r="H265" s="371">
        <v>100</v>
      </c>
    </row>
    <row r="266" spans="1:8" ht="28">
      <c r="A266" s="367"/>
      <c r="B266" s="369" t="s">
        <v>194</v>
      </c>
      <c r="C266" s="370" t="s">
        <v>195</v>
      </c>
      <c r="D266" s="369">
        <v>250</v>
      </c>
      <c r="E266" s="367"/>
      <c r="F266" s="371" t="s">
        <v>194</v>
      </c>
      <c r="G266" s="372" t="s">
        <v>196</v>
      </c>
      <c r="H266" s="371">
        <v>250</v>
      </c>
    </row>
    <row r="267" spans="1:8">
      <c r="A267" s="367"/>
      <c r="B267" s="369" t="s">
        <v>265</v>
      </c>
      <c r="C267" s="370" t="s">
        <v>266</v>
      </c>
      <c r="D267" s="369">
        <v>250</v>
      </c>
      <c r="E267" s="367"/>
      <c r="F267" s="371" t="s">
        <v>265</v>
      </c>
      <c r="G267" s="372" t="s">
        <v>266</v>
      </c>
      <c r="H267" s="371">
        <v>280</v>
      </c>
    </row>
    <row r="268" spans="1:8">
      <c r="A268" s="367"/>
      <c r="B268" s="369" t="s">
        <v>183</v>
      </c>
      <c r="C268" s="370" t="s">
        <v>200</v>
      </c>
      <c r="D268" s="369" t="s">
        <v>121</v>
      </c>
      <c r="E268" s="367"/>
      <c r="F268" s="371" t="s">
        <v>183</v>
      </c>
      <c r="G268" s="372" t="s">
        <v>244</v>
      </c>
      <c r="H268" s="371" t="s">
        <v>127</v>
      </c>
    </row>
    <row r="269" spans="1:8">
      <c r="A269" s="367"/>
      <c r="B269" s="369"/>
      <c r="C269" s="370" t="s">
        <v>152</v>
      </c>
      <c r="D269" s="369">
        <v>40</v>
      </c>
      <c r="E269" s="367"/>
      <c r="F269" s="371"/>
      <c r="G269" s="372" t="s">
        <v>64</v>
      </c>
      <c r="H269" s="371">
        <v>60</v>
      </c>
    </row>
    <row r="270" spans="1:8">
      <c r="A270" s="367"/>
      <c r="B270" s="369"/>
      <c r="C270" s="370" t="s">
        <v>64</v>
      </c>
      <c r="D270" s="369">
        <v>40</v>
      </c>
      <c r="E270" s="367"/>
      <c r="F270" s="394" t="s">
        <v>36</v>
      </c>
      <c r="G270" s="394"/>
      <c r="H270" s="382" t="s">
        <v>153</v>
      </c>
    </row>
    <row r="271" spans="1:8">
      <c r="A271" s="367"/>
      <c r="B271" s="369"/>
      <c r="C271" s="370" t="s">
        <v>154</v>
      </c>
      <c r="D271" s="369" t="s">
        <v>155</v>
      </c>
      <c r="E271" s="367"/>
      <c r="F271" s="367"/>
      <c r="G271" s="367"/>
      <c r="H271" s="367"/>
    </row>
    <row r="272" spans="1:8">
      <c r="A272" s="367"/>
      <c r="B272" s="395" t="s">
        <v>36</v>
      </c>
      <c r="C272" s="395"/>
      <c r="D272" s="374">
        <v>860.03499999999997</v>
      </c>
      <c r="E272" s="367"/>
      <c r="F272" s="367"/>
      <c r="G272" s="367"/>
      <c r="H272" s="367"/>
    </row>
    <row r="273" spans="1:8">
      <c r="A273" s="367"/>
      <c r="B273" s="396" t="s">
        <v>156</v>
      </c>
      <c r="C273" s="396"/>
      <c r="D273" s="396"/>
      <c r="E273" s="367"/>
      <c r="F273" s="397" t="s">
        <v>156</v>
      </c>
      <c r="G273" s="397"/>
      <c r="H273" s="397"/>
    </row>
    <row r="274" spans="1:8">
      <c r="A274" s="367"/>
      <c r="B274" s="369"/>
      <c r="C274" s="370"/>
      <c r="D274" s="369"/>
      <c r="E274" s="367"/>
      <c r="F274" s="371" t="s">
        <v>136</v>
      </c>
      <c r="G274" s="372" t="s">
        <v>137</v>
      </c>
      <c r="H274" s="371" t="s">
        <v>124</v>
      </c>
    </row>
    <row r="275" spans="1:8">
      <c r="A275" s="367"/>
      <c r="B275" s="369"/>
      <c r="C275" s="370"/>
      <c r="D275" s="369"/>
      <c r="E275" s="367"/>
      <c r="F275" s="371"/>
      <c r="G275" s="372" t="s">
        <v>157</v>
      </c>
      <c r="H275" s="371" t="s">
        <v>127</v>
      </c>
    </row>
    <row r="276" spans="1:8">
      <c r="A276" s="367"/>
      <c r="B276" s="369"/>
      <c r="C276" s="370"/>
      <c r="D276" s="369"/>
      <c r="E276" s="367"/>
      <c r="F276" s="394" t="s">
        <v>159</v>
      </c>
      <c r="G276" s="394"/>
      <c r="H276" s="382" t="s">
        <v>160</v>
      </c>
    </row>
    <row r="277" spans="1:8">
      <c r="A277" s="367"/>
      <c r="B277" s="395"/>
      <c r="C277" s="395"/>
      <c r="D277" s="374"/>
      <c r="E277" s="367"/>
      <c r="F277" s="367"/>
      <c r="G277" s="367"/>
      <c r="H277" s="367"/>
    </row>
    <row r="278" spans="1:8">
      <c r="A278" s="367"/>
      <c r="B278" s="400" t="s">
        <v>584</v>
      </c>
      <c r="C278" s="400"/>
      <c r="D278" s="383">
        <v>1420.0350000000001</v>
      </c>
      <c r="E278" s="367"/>
      <c r="F278" s="367"/>
      <c r="G278" s="367"/>
      <c r="H278" s="367"/>
    </row>
    <row r="279" spans="1:8">
      <c r="A279" s="367"/>
      <c r="B279" s="390" t="s">
        <v>585</v>
      </c>
      <c r="C279" s="390"/>
      <c r="D279" s="390"/>
      <c r="E279" s="367"/>
      <c r="F279" s="367"/>
      <c r="G279" s="367"/>
      <c r="H279" s="367"/>
    </row>
    <row r="280" spans="1:8">
      <c r="A280" s="367"/>
      <c r="B280" s="391" t="s">
        <v>113</v>
      </c>
      <c r="C280" s="391" t="s">
        <v>44</v>
      </c>
      <c r="D280" s="391" t="s">
        <v>114</v>
      </c>
      <c r="E280" s="367"/>
      <c r="F280" s="367"/>
      <c r="G280" s="367"/>
      <c r="H280" s="367"/>
    </row>
    <row r="281" spans="1:8">
      <c r="A281" s="367"/>
      <c r="B281" s="392"/>
      <c r="C281" s="393"/>
      <c r="D281" s="392"/>
      <c r="E281" s="367"/>
      <c r="F281" s="367"/>
      <c r="G281" s="367"/>
      <c r="H281" s="367"/>
    </row>
    <row r="282" spans="1:8">
      <c r="A282" s="367"/>
      <c r="B282" s="396" t="s">
        <v>1</v>
      </c>
      <c r="C282" s="396"/>
      <c r="D282" s="396"/>
      <c r="E282" s="367"/>
      <c r="F282" s="397" t="s">
        <v>1</v>
      </c>
      <c r="G282" s="397"/>
      <c r="H282" s="397"/>
    </row>
    <row r="283" spans="1:8">
      <c r="A283" s="367"/>
      <c r="B283" s="369"/>
      <c r="C283" s="370" t="s">
        <v>267</v>
      </c>
      <c r="D283" s="369" t="s">
        <v>247</v>
      </c>
      <c r="E283" s="367"/>
      <c r="F283" s="371" t="s">
        <v>163</v>
      </c>
      <c r="G283" s="372" t="s">
        <v>59</v>
      </c>
      <c r="H283" s="371">
        <v>70</v>
      </c>
    </row>
    <row r="284" spans="1:8">
      <c r="A284" s="367"/>
      <c r="B284" s="369" t="s">
        <v>268</v>
      </c>
      <c r="C284" s="370" t="s">
        <v>269</v>
      </c>
      <c r="D284" s="369">
        <v>250</v>
      </c>
      <c r="E284" s="367"/>
      <c r="F284" s="371" t="s">
        <v>122</v>
      </c>
      <c r="G284" s="372" t="s">
        <v>249</v>
      </c>
      <c r="H284" s="371">
        <v>250</v>
      </c>
    </row>
    <row r="285" spans="1:8" ht="28">
      <c r="A285" s="367"/>
      <c r="B285" s="369" t="s">
        <v>167</v>
      </c>
      <c r="C285" s="370" t="s">
        <v>168</v>
      </c>
      <c r="D285" s="369" t="s">
        <v>127</v>
      </c>
      <c r="E285" s="367"/>
      <c r="F285" s="371" t="s">
        <v>169</v>
      </c>
      <c r="G285" s="372" t="s">
        <v>229</v>
      </c>
      <c r="H285" s="371" t="s">
        <v>127</v>
      </c>
    </row>
    <row r="286" spans="1:8">
      <c r="A286" s="367"/>
      <c r="B286" s="369"/>
      <c r="C286" s="370" t="s">
        <v>131</v>
      </c>
      <c r="D286" s="369" t="s">
        <v>130</v>
      </c>
      <c r="E286" s="367"/>
      <c r="F286" s="371"/>
      <c r="G286" s="372" t="s">
        <v>64</v>
      </c>
      <c r="H286" s="371">
        <v>50</v>
      </c>
    </row>
    <row r="287" spans="1:8">
      <c r="A287" s="367"/>
      <c r="B287" s="369"/>
      <c r="C287" s="370" t="s">
        <v>152</v>
      </c>
      <c r="D287" s="369" t="s">
        <v>130</v>
      </c>
      <c r="E287" s="367"/>
      <c r="F287" s="367"/>
      <c r="G287" s="367"/>
      <c r="H287" s="367"/>
    </row>
    <row r="288" spans="1:8">
      <c r="A288" s="367"/>
      <c r="B288" s="395" t="s">
        <v>134</v>
      </c>
      <c r="C288" s="395"/>
      <c r="D288" s="374">
        <v>550</v>
      </c>
      <c r="E288" s="367"/>
      <c r="F288" s="367"/>
      <c r="G288" s="367"/>
      <c r="H288" s="367"/>
    </row>
    <row r="289" spans="1:8">
      <c r="A289" s="367"/>
      <c r="B289" s="375"/>
      <c r="C289" s="375"/>
      <c r="D289" s="377"/>
      <c r="E289" s="367"/>
      <c r="F289" s="367"/>
      <c r="G289" s="367"/>
      <c r="H289" s="367"/>
    </row>
    <row r="290" spans="1:8">
      <c r="A290" s="367"/>
      <c r="B290" s="375"/>
      <c r="C290" s="375"/>
      <c r="D290" s="377"/>
      <c r="E290" s="367"/>
      <c r="F290" s="371" t="s">
        <v>136</v>
      </c>
      <c r="G290" s="372" t="s">
        <v>137</v>
      </c>
      <c r="H290" s="371" t="s">
        <v>124</v>
      </c>
    </row>
    <row r="291" spans="1:8">
      <c r="A291" s="367"/>
      <c r="B291" s="375"/>
      <c r="C291" s="375"/>
      <c r="D291" s="377"/>
      <c r="E291" s="367"/>
      <c r="F291" s="371"/>
      <c r="G291" s="372" t="s">
        <v>138</v>
      </c>
      <c r="H291" s="371">
        <v>20</v>
      </c>
    </row>
    <row r="292" spans="1:8">
      <c r="A292" s="367"/>
      <c r="B292" s="375"/>
      <c r="C292" s="375"/>
      <c r="D292" s="377"/>
      <c r="E292" s="367"/>
      <c r="F292" s="371"/>
      <c r="G292" s="372"/>
      <c r="H292" s="371"/>
    </row>
    <row r="293" spans="1:8">
      <c r="A293" s="367"/>
      <c r="B293" s="375"/>
      <c r="C293" s="375"/>
      <c r="D293" s="377"/>
      <c r="E293" s="367"/>
      <c r="F293" s="367"/>
      <c r="G293" s="367"/>
      <c r="H293" s="367"/>
    </row>
    <row r="294" spans="1:8">
      <c r="A294" s="367"/>
      <c r="B294" s="396" t="s">
        <v>12</v>
      </c>
      <c r="C294" s="396"/>
      <c r="D294" s="396"/>
      <c r="E294" s="367"/>
      <c r="F294" s="397" t="s">
        <v>12</v>
      </c>
      <c r="G294" s="397"/>
      <c r="H294" s="397"/>
    </row>
    <row r="295" spans="1:8" ht="28">
      <c r="A295" s="367"/>
      <c r="B295" s="369" t="s">
        <v>247</v>
      </c>
      <c r="C295" s="370" t="s">
        <v>270</v>
      </c>
      <c r="D295" s="369">
        <v>100</v>
      </c>
      <c r="E295" s="367"/>
      <c r="F295" s="371" t="s">
        <v>141</v>
      </c>
      <c r="G295" s="372" t="s">
        <v>142</v>
      </c>
      <c r="H295" s="371">
        <v>100</v>
      </c>
    </row>
    <row r="296" spans="1:8" ht="28">
      <c r="A296" s="367"/>
      <c r="B296" s="369" t="s">
        <v>172</v>
      </c>
      <c r="C296" s="370" t="s">
        <v>173</v>
      </c>
      <c r="D296" s="369">
        <v>250</v>
      </c>
      <c r="E296" s="367"/>
      <c r="F296" s="371" t="s">
        <v>172</v>
      </c>
      <c r="G296" s="372" t="s">
        <v>271</v>
      </c>
      <c r="H296" s="371">
        <v>250</v>
      </c>
    </row>
    <row r="297" spans="1:8" ht="28">
      <c r="A297" s="367"/>
      <c r="B297" s="369" t="s">
        <v>188</v>
      </c>
      <c r="C297" s="370" t="s">
        <v>189</v>
      </c>
      <c r="D297" s="369">
        <v>130</v>
      </c>
      <c r="E297" s="367"/>
      <c r="F297" s="371" t="s">
        <v>272</v>
      </c>
      <c r="G297" s="372" t="s">
        <v>273</v>
      </c>
      <c r="H297" s="371">
        <v>130</v>
      </c>
    </row>
    <row r="298" spans="1:8">
      <c r="A298" s="367"/>
      <c r="B298" s="369" t="s">
        <v>178</v>
      </c>
      <c r="C298" s="370" t="s">
        <v>179</v>
      </c>
      <c r="D298" s="369">
        <v>180</v>
      </c>
      <c r="E298" s="367"/>
      <c r="F298" s="371" t="s">
        <v>180</v>
      </c>
      <c r="G298" s="372" t="s">
        <v>67</v>
      </c>
      <c r="H298" s="371">
        <v>180</v>
      </c>
    </row>
    <row r="299" spans="1:8" ht="28">
      <c r="A299" s="367"/>
      <c r="B299" s="369" t="s">
        <v>149</v>
      </c>
      <c r="C299" s="370" t="s">
        <v>150</v>
      </c>
      <c r="D299" s="369" t="s">
        <v>121</v>
      </c>
      <c r="E299" s="367"/>
      <c r="F299" s="371" t="s">
        <v>132</v>
      </c>
      <c r="G299" s="372" t="s">
        <v>151</v>
      </c>
      <c r="H299" s="371" t="s">
        <v>127</v>
      </c>
    </row>
    <row r="300" spans="1:8">
      <c r="A300" s="367"/>
      <c r="B300" s="369"/>
      <c r="C300" s="370" t="s">
        <v>152</v>
      </c>
      <c r="D300" s="369">
        <v>40</v>
      </c>
      <c r="E300" s="367"/>
      <c r="F300" s="371"/>
      <c r="G300" s="372" t="s">
        <v>64</v>
      </c>
      <c r="H300" s="371">
        <v>60</v>
      </c>
    </row>
    <row r="301" spans="1:8">
      <c r="A301" s="367"/>
      <c r="B301" s="369"/>
      <c r="C301" s="370" t="s">
        <v>64</v>
      </c>
      <c r="D301" s="369">
        <v>40</v>
      </c>
      <c r="E301" s="367"/>
      <c r="F301" s="394" t="s">
        <v>36</v>
      </c>
      <c r="G301" s="394"/>
      <c r="H301" s="382" t="s">
        <v>153</v>
      </c>
    </row>
    <row r="302" spans="1:8">
      <c r="A302" s="367"/>
      <c r="B302" s="369"/>
      <c r="C302" s="370" t="s">
        <v>154</v>
      </c>
      <c r="D302" s="369" t="s">
        <v>155</v>
      </c>
      <c r="E302" s="367"/>
      <c r="F302" s="367"/>
      <c r="G302" s="367"/>
      <c r="H302" s="367"/>
    </row>
    <row r="303" spans="1:8">
      <c r="A303" s="367"/>
      <c r="B303" s="395" t="s">
        <v>36</v>
      </c>
      <c r="C303" s="395"/>
      <c r="D303" s="374">
        <v>920.03499999999997</v>
      </c>
      <c r="E303" s="367"/>
      <c r="F303" s="367"/>
      <c r="G303" s="367"/>
      <c r="H303" s="367"/>
    </row>
    <row r="304" spans="1:8">
      <c r="A304" s="367"/>
      <c r="B304" s="396" t="s">
        <v>156</v>
      </c>
      <c r="C304" s="396"/>
      <c r="D304" s="396"/>
      <c r="E304" s="367"/>
      <c r="F304" s="397" t="s">
        <v>156</v>
      </c>
      <c r="G304" s="397"/>
      <c r="H304" s="397"/>
    </row>
    <row r="305" spans="1:8">
      <c r="A305" s="367"/>
      <c r="B305" s="369"/>
      <c r="C305" s="370"/>
      <c r="D305" s="369"/>
      <c r="E305" s="367"/>
      <c r="F305" s="371" t="s">
        <v>136</v>
      </c>
      <c r="G305" s="372" t="s">
        <v>137</v>
      </c>
      <c r="H305" s="371" t="s">
        <v>124</v>
      </c>
    </row>
    <row r="306" spans="1:8">
      <c r="A306" s="367"/>
      <c r="B306" s="369"/>
      <c r="C306" s="370"/>
      <c r="D306" s="369"/>
      <c r="E306" s="367"/>
      <c r="F306" s="371"/>
      <c r="G306" s="372" t="s">
        <v>157</v>
      </c>
      <c r="H306" s="371" t="s">
        <v>127</v>
      </c>
    </row>
    <row r="307" spans="1:8">
      <c r="A307" s="367"/>
      <c r="B307" s="369"/>
      <c r="C307" s="370"/>
      <c r="D307" s="369"/>
      <c r="E307" s="367"/>
      <c r="F307" s="394" t="s">
        <v>159</v>
      </c>
      <c r="G307" s="394"/>
      <c r="H307" s="382" t="s">
        <v>160</v>
      </c>
    </row>
    <row r="308" spans="1:8">
      <c r="A308" s="367"/>
      <c r="B308" s="395"/>
      <c r="C308" s="395"/>
      <c r="D308" s="374"/>
      <c r="E308" s="367"/>
      <c r="F308" s="367"/>
      <c r="G308" s="367"/>
      <c r="H308" s="367"/>
    </row>
    <row r="309" spans="1:8">
      <c r="A309" s="367"/>
      <c r="B309" s="400" t="s">
        <v>586</v>
      </c>
      <c r="C309" s="400"/>
      <c r="D309" s="383">
        <v>1470.0350000000001</v>
      </c>
      <c r="E309" s="367"/>
      <c r="F309" s="367"/>
      <c r="G309" s="367"/>
      <c r="H309" s="367"/>
    </row>
  </sheetData>
  <mergeCells count="158">
    <mergeCell ref="F307:G307"/>
    <mergeCell ref="B308:C308"/>
    <mergeCell ref="B309:C309"/>
    <mergeCell ref="G1:H1"/>
    <mergeCell ref="B294:D294"/>
    <mergeCell ref="F294:H294"/>
    <mergeCell ref="F301:G301"/>
    <mergeCell ref="B303:C303"/>
    <mergeCell ref="B304:D304"/>
    <mergeCell ref="F304:H304"/>
    <mergeCell ref="B280:B281"/>
    <mergeCell ref="C280:C281"/>
    <mergeCell ref="D280:D281"/>
    <mergeCell ref="B282:D282"/>
    <mergeCell ref="F282:H282"/>
    <mergeCell ref="B288:C288"/>
    <mergeCell ref="B273:D273"/>
    <mergeCell ref="F273:H273"/>
    <mergeCell ref="F276:G276"/>
    <mergeCell ref="B277:C277"/>
    <mergeCell ref="B278:C278"/>
    <mergeCell ref="B279:D279"/>
    <mergeCell ref="B252:D252"/>
    <mergeCell ref="F252:H252"/>
    <mergeCell ref="B258:C258"/>
    <mergeCell ref="B264:D264"/>
    <mergeCell ref="F270:G270"/>
    <mergeCell ref="B272:C272"/>
    <mergeCell ref="F246:G246"/>
    <mergeCell ref="B247:C247"/>
    <mergeCell ref="B248:C248"/>
    <mergeCell ref="B249:D249"/>
    <mergeCell ref="B250:B251"/>
    <mergeCell ref="C250:C251"/>
    <mergeCell ref="D250:D251"/>
    <mergeCell ref="B227:C227"/>
    <mergeCell ref="B233:D233"/>
    <mergeCell ref="F240:G240"/>
    <mergeCell ref="B242:C242"/>
    <mergeCell ref="B243:D243"/>
    <mergeCell ref="F243:H243"/>
    <mergeCell ref="B218:C218"/>
    <mergeCell ref="B219:D219"/>
    <mergeCell ref="B220:B221"/>
    <mergeCell ref="C220:C221"/>
    <mergeCell ref="D220:D221"/>
    <mergeCell ref="B222:D222"/>
    <mergeCell ref="F210:G210"/>
    <mergeCell ref="B212:C212"/>
    <mergeCell ref="B213:D213"/>
    <mergeCell ref="F213:H213"/>
    <mergeCell ref="F216:G216"/>
    <mergeCell ref="B217:C217"/>
    <mergeCell ref="B191:D191"/>
    <mergeCell ref="F191:H191"/>
    <mergeCell ref="B197:C197"/>
    <mergeCell ref="F199:G199"/>
    <mergeCell ref="B203:D203"/>
    <mergeCell ref="F203:H203"/>
    <mergeCell ref="F185:G185"/>
    <mergeCell ref="B186:C186"/>
    <mergeCell ref="B187:C187"/>
    <mergeCell ref="B188:D188"/>
    <mergeCell ref="B189:B190"/>
    <mergeCell ref="C189:C190"/>
    <mergeCell ref="D189:D190"/>
    <mergeCell ref="B171:D171"/>
    <mergeCell ref="F171:H171"/>
    <mergeCell ref="F179:G179"/>
    <mergeCell ref="B181:C181"/>
    <mergeCell ref="B182:D182"/>
    <mergeCell ref="F182:H182"/>
    <mergeCell ref="B156:B157"/>
    <mergeCell ref="C156:C157"/>
    <mergeCell ref="D156:D157"/>
    <mergeCell ref="B158:D158"/>
    <mergeCell ref="F158:H158"/>
    <mergeCell ref="B165:C165"/>
    <mergeCell ref="B149:D149"/>
    <mergeCell ref="F149:H149"/>
    <mergeCell ref="F152:G152"/>
    <mergeCell ref="B153:C153"/>
    <mergeCell ref="B154:C154"/>
    <mergeCell ref="B155:D155"/>
    <mergeCell ref="B128:D128"/>
    <mergeCell ref="F128:H128"/>
    <mergeCell ref="B133:C133"/>
    <mergeCell ref="B139:D139"/>
    <mergeCell ref="F139:H139"/>
    <mergeCell ref="B148:C148"/>
    <mergeCell ref="F122:G122"/>
    <mergeCell ref="B123:C123"/>
    <mergeCell ref="B124:C124"/>
    <mergeCell ref="B125:D125"/>
    <mergeCell ref="B126:B127"/>
    <mergeCell ref="C126:C127"/>
    <mergeCell ref="D126:D127"/>
    <mergeCell ref="B98:D98"/>
    <mergeCell ref="B103:C103"/>
    <mergeCell ref="B109:D109"/>
    <mergeCell ref="F116:G116"/>
    <mergeCell ref="B118:C118"/>
    <mergeCell ref="B119:D119"/>
    <mergeCell ref="F119:H119"/>
    <mergeCell ref="F92:G92"/>
    <mergeCell ref="B93:C93"/>
    <mergeCell ref="B94:C94"/>
    <mergeCell ref="B95:D95"/>
    <mergeCell ref="B96:B97"/>
    <mergeCell ref="C96:C97"/>
    <mergeCell ref="D96:D97"/>
    <mergeCell ref="B74:C74"/>
    <mergeCell ref="B80:D80"/>
    <mergeCell ref="F80:H80"/>
    <mergeCell ref="F86:G86"/>
    <mergeCell ref="B88:C88"/>
    <mergeCell ref="B89:D89"/>
    <mergeCell ref="F89:H89"/>
    <mergeCell ref="B64:C64"/>
    <mergeCell ref="B65:D65"/>
    <mergeCell ref="B66:B67"/>
    <mergeCell ref="C66:C67"/>
    <mergeCell ref="D66:D67"/>
    <mergeCell ref="B68:D68"/>
    <mergeCell ref="B43:C43"/>
    <mergeCell ref="B49:D49"/>
    <mergeCell ref="B58:C58"/>
    <mergeCell ref="B59:D59"/>
    <mergeCell ref="B63:C63"/>
    <mergeCell ref="F63:G63"/>
    <mergeCell ref="B34:C34"/>
    <mergeCell ref="B35:D35"/>
    <mergeCell ref="B36:B37"/>
    <mergeCell ref="C36:C37"/>
    <mergeCell ref="D36:D37"/>
    <mergeCell ref="B38:D38"/>
    <mergeCell ref="F25:G25"/>
    <mergeCell ref="B27:C27"/>
    <mergeCell ref="B29:D29"/>
    <mergeCell ref="F29:H29"/>
    <mergeCell ref="F32:G32"/>
    <mergeCell ref="B33:C33"/>
    <mergeCell ref="B6:D6"/>
    <mergeCell ref="B13:C13"/>
    <mergeCell ref="F13:G13"/>
    <mergeCell ref="G14:H14"/>
    <mergeCell ref="B19:D19"/>
    <mergeCell ref="F19:H19"/>
    <mergeCell ref="B2:D2"/>
    <mergeCell ref="F2:H2"/>
    <mergeCell ref="B3:D3"/>
    <mergeCell ref="F3:H3"/>
    <mergeCell ref="B4:B5"/>
    <mergeCell ref="C4:C5"/>
    <mergeCell ref="D4:D5"/>
    <mergeCell ref="F4:F5"/>
    <mergeCell ref="G4:G5"/>
    <mergeCell ref="H4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verticalDpi="360" r:id="rId1"/>
  <rowBreaks count="4" manualBreakCount="4">
    <brk id="64" max="16383" man="1"/>
    <brk id="124" max="16383" man="1"/>
    <brk id="187" max="16383" man="1"/>
    <brk id="2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300"/>
  <sheetViews>
    <sheetView tabSelected="1" view="pageBreakPreview" zoomScale="75" zoomScaleNormal="100" zoomScaleSheetLayoutView="75" workbookViewId="0">
      <selection activeCell="E295" sqref="E295"/>
    </sheetView>
  </sheetViews>
  <sheetFormatPr defaultColWidth="9.33203125" defaultRowHeight="14"/>
  <cols>
    <col min="1" max="1" width="16.77734375" style="161" customWidth="1"/>
    <col min="2" max="2" width="54.44140625" style="161" customWidth="1"/>
    <col min="3" max="5" width="13.6640625" style="161" customWidth="1"/>
    <col min="6" max="6" width="10.44140625" style="161" customWidth="1"/>
    <col min="7" max="7" width="10.109375" style="161" customWidth="1"/>
    <col min="8" max="8" width="8.77734375" style="161" customWidth="1"/>
    <col min="9" max="9" width="9.33203125" style="161" customWidth="1"/>
    <col min="10" max="10" width="10.109375" style="161" bestFit="1" customWidth="1"/>
    <col min="11" max="11" width="8.33203125" style="161" customWidth="1"/>
    <col min="12" max="12" width="9.33203125" style="161" customWidth="1"/>
    <col min="13" max="13" width="10.44140625" style="161" customWidth="1"/>
    <col min="14" max="14" width="9.33203125" style="161" customWidth="1"/>
    <col min="15" max="1022" width="10.44140625" style="162" customWidth="1"/>
    <col min="1023" max="1024" width="14.44140625" style="162" customWidth="1"/>
    <col min="1025" max="16384" width="9.33203125" style="162"/>
  </cols>
  <sheetData>
    <row r="1" spans="1:16">
      <c r="N1" s="162"/>
      <c r="O1" s="163" t="s">
        <v>0</v>
      </c>
    </row>
    <row r="2" spans="1:16" s="165" customFormat="1">
      <c r="A2" s="405" t="s">
        <v>557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164"/>
    </row>
    <row r="3" spans="1:16" s="165" customFormat="1">
      <c r="A3" s="166" t="s">
        <v>54</v>
      </c>
      <c r="B3" s="167" t="s">
        <v>556</v>
      </c>
      <c r="C3" s="168"/>
      <c r="D3" s="168"/>
      <c r="E3" s="168"/>
      <c r="F3" s="168"/>
      <c r="G3" s="168"/>
      <c r="H3" s="406"/>
      <c r="I3" s="406"/>
      <c r="J3" s="407"/>
      <c r="K3" s="407"/>
      <c r="L3" s="407"/>
      <c r="M3" s="407"/>
      <c r="N3" s="407"/>
      <c r="O3" s="407"/>
      <c r="P3" s="164"/>
    </row>
    <row r="4" spans="1:16" s="165" customFormat="1">
      <c r="A4" s="166" t="s">
        <v>55</v>
      </c>
      <c r="B4" s="167" t="s">
        <v>56</v>
      </c>
      <c r="C4" s="168"/>
      <c r="D4" s="168"/>
      <c r="E4" s="168"/>
      <c r="F4" s="168"/>
      <c r="G4" s="168"/>
      <c r="H4" s="406"/>
      <c r="I4" s="406"/>
      <c r="J4" s="408"/>
      <c r="K4" s="408"/>
      <c r="L4" s="408"/>
      <c r="M4" s="408"/>
      <c r="N4" s="408"/>
      <c r="O4" s="408"/>
      <c r="P4" s="164"/>
    </row>
    <row r="5" spans="1:16" s="165" customFormat="1">
      <c r="A5" s="169" t="s">
        <v>13</v>
      </c>
      <c r="B5" s="170" t="s">
        <v>14</v>
      </c>
      <c r="C5" s="171"/>
      <c r="D5" s="171"/>
      <c r="E5" s="171"/>
      <c r="F5" s="168"/>
      <c r="G5" s="168"/>
      <c r="H5" s="172"/>
      <c r="I5" s="172"/>
      <c r="J5" s="173"/>
      <c r="K5" s="173"/>
      <c r="L5" s="173"/>
      <c r="M5" s="173"/>
      <c r="N5" s="173"/>
      <c r="O5" s="173"/>
      <c r="P5" s="164"/>
    </row>
    <row r="6" spans="1:16" s="165" customFormat="1">
      <c r="A6" s="174" t="s">
        <v>15</v>
      </c>
      <c r="B6" s="175">
        <v>1</v>
      </c>
      <c r="C6" s="176"/>
      <c r="D6" s="168"/>
      <c r="E6" s="168"/>
      <c r="F6" s="168"/>
      <c r="G6" s="168"/>
      <c r="H6" s="172"/>
      <c r="I6" s="172"/>
      <c r="J6" s="173"/>
      <c r="K6" s="173"/>
      <c r="L6" s="173"/>
      <c r="M6" s="173"/>
      <c r="N6" s="173"/>
      <c r="O6" s="173"/>
      <c r="P6" s="164"/>
    </row>
    <row r="7" spans="1:16">
      <c r="A7" s="411" t="s">
        <v>16</v>
      </c>
      <c r="B7" s="411" t="s">
        <v>17</v>
      </c>
      <c r="C7" s="411" t="s">
        <v>18</v>
      </c>
      <c r="D7" s="414" t="s">
        <v>19</v>
      </c>
      <c r="E7" s="414"/>
      <c r="F7" s="414"/>
      <c r="G7" s="411" t="s">
        <v>20</v>
      </c>
      <c r="H7" s="414" t="s">
        <v>21</v>
      </c>
      <c r="I7" s="414"/>
      <c r="J7" s="414"/>
      <c r="K7" s="414"/>
      <c r="L7" s="414" t="s">
        <v>22</v>
      </c>
      <c r="M7" s="414"/>
      <c r="N7" s="414"/>
      <c r="O7" s="414"/>
    </row>
    <row r="8" spans="1:16">
      <c r="A8" s="412"/>
      <c r="B8" s="413"/>
      <c r="C8" s="412"/>
      <c r="D8" s="177" t="s">
        <v>23</v>
      </c>
      <c r="E8" s="177" t="s">
        <v>24</v>
      </c>
      <c r="F8" s="177" t="s">
        <v>25</v>
      </c>
      <c r="G8" s="412"/>
      <c r="H8" s="177" t="s">
        <v>26</v>
      </c>
      <c r="I8" s="177" t="s">
        <v>27</v>
      </c>
      <c r="J8" s="177" t="s">
        <v>28</v>
      </c>
      <c r="K8" s="177" t="s">
        <v>29</v>
      </c>
      <c r="L8" s="177" t="s">
        <v>30</v>
      </c>
      <c r="M8" s="177" t="s">
        <v>31</v>
      </c>
      <c r="N8" s="177" t="s">
        <v>32</v>
      </c>
      <c r="O8" s="177" t="s">
        <v>33</v>
      </c>
    </row>
    <row r="9" spans="1:16">
      <c r="A9" s="178">
        <v>1</v>
      </c>
      <c r="B9" s="178">
        <v>2</v>
      </c>
      <c r="C9" s="178">
        <v>3</v>
      </c>
      <c r="D9" s="178">
        <v>4</v>
      </c>
      <c r="E9" s="178">
        <v>5</v>
      </c>
      <c r="F9" s="178">
        <v>6</v>
      </c>
      <c r="G9" s="178">
        <v>7</v>
      </c>
      <c r="H9" s="178">
        <v>8</v>
      </c>
      <c r="I9" s="178">
        <v>9</v>
      </c>
      <c r="J9" s="178">
        <v>10</v>
      </c>
      <c r="K9" s="178">
        <v>11</v>
      </c>
      <c r="L9" s="178">
        <v>12</v>
      </c>
      <c r="M9" s="178">
        <v>13</v>
      </c>
      <c r="N9" s="178">
        <v>14</v>
      </c>
      <c r="O9" s="178">
        <v>15</v>
      </c>
    </row>
    <row r="10" spans="1:16">
      <c r="A10" s="410" t="s">
        <v>34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6" ht="28">
      <c r="A11" s="179" t="s">
        <v>105</v>
      </c>
      <c r="B11" s="180" t="s">
        <v>560</v>
      </c>
      <c r="C11" s="206">
        <v>130</v>
      </c>
      <c r="D11" s="207">
        <v>16.79</v>
      </c>
      <c r="E11" s="207">
        <v>12.43</v>
      </c>
      <c r="F11" s="207">
        <v>11.969999999999999</v>
      </c>
      <c r="G11" s="207">
        <v>228.07</v>
      </c>
      <c r="H11" s="207">
        <v>0.57000000000000006</v>
      </c>
      <c r="I11" s="207">
        <v>8.91</v>
      </c>
      <c r="J11" s="208">
        <v>300</v>
      </c>
      <c r="K11" s="207">
        <v>2.66</v>
      </c>
      <c r="L11" s="207">
        <v>29.64</v>
      </c>
      <c r="M11" s="207">
        <v>201.26999999999998</v>
      </c>
      <c r="N11" s="207">
        <v>40.01</v>
      </c>
      <c r="O11" s="207">
        <v>3.31</v>
      </c>
    </row>
    <row r="12" spans="1:16">
      <c r="A12" s="181" t="s">
        <v>106</v>
      </c>
      <c r="B12" s="180" t="s">
        <v>123</v>
      </c>
      <c r="C12" s="206">
        <v>180</v>
      </c>
      <c r="D12" s="207">
        <v>7.81</v>
      </c>
      <c r="E12" s="207">
        <v>2.0499999999999998</v>
      </c>
      <c r="F12" s="209">
        <v>35.4</v>
      </c>
      <c r="G12" s="207">
        <v>190.96</v>
      </c>
      <c r="H12" s="207">
        <v>0.27</v>
      </c>
      <c r="I12" s="208"/>
      <c r="J12" s="207">
        <v>1.24</v>
      </c>
      <c r="K12" s="209">
        <v>0.5</v>
      </c>
      <c r="L12" s="209">
        <v>13.5</v>
      </c>
      <c r="M12" s="207">
        <v>184.99</v>
      </c>
      <c r="N12" s="207">
        <v>124.07</v>
      </c>
      <c r="O12" s="207">
        <v>4.16</v>
      </c>
    </row>
    <row r="13" spans="1:16">
      <c r="A13" s="181" t="s">
        <v>91</v>
      </c>
      <c r="B13" s="180" t="s">
        <v>65</v>
      </c>
      <c r="C13" s="206">
        <v>200</v>
      </c>
      <c r="D13" s="207">
        <v>0.26</v>
      </c>
      <c r="E13" s="207">
        <v>0.03</v>
      </c>
      <c r="F13" s="207">
        <v>1.88</v>
      </c>
      <c r="G13" s="209">
        <v>10.3</v>
      </c>
      <c r="H13" s="208"/>
      <c r="I13" s="209">
        <v>2.9</v>
      </c>
      <c r="J13" s="209">
        <v>0.5</v>
      </c>
      <c r="K13" s="207">
        <v>0.01</v>
      </c>
      <c r="L13" s="207">
        <v>7.75</v>
      </c>
      <c r="M13" s="207">
        <v>9.7799999999999994</v>
      </c>
      <c r="N13" s="207">
        <v>5.24</v>
      </c>
      <c r="O13" s="207">
        <v>0.86</v>
      </c>
    </row>
    <row r="14" spans="1:16">
      <c r="A14" s="179"/>
      <c r="B14" s="180" t="s">
        <v>64</v>
      </c>
      <c r="C14" s="206">
        <v>50</v>
      </c>
      <c r="D14" s="209">
        <v>3.3</v>
      </c>
      <c r="E14" s="209">
        <v>0.6</v>
      </c>
      <c r="F14" s="207">
        <v>19.82</v>
      </c>
      <c r="G14" s="206">
        <v>99</v>
      </c>
      <c r="H14" s="207">
        <v>0.09</v>
      </c>
      <c r="I14" s="208"/>
      <c r="J14" s="208"/>
      <c r="K14" s="209">
        <v>0.7</v>
      </c>
      <c r="L14" s="209">
        <v>14.5</v>
      </c>
      <c r="M14" s="206">
        <v>75</v>
      </c>
      <c r="N14" s="209">
        <v>23.5</v>
      </c>
      <c r="O14" s="207">
        <v>1.95</v>
      </c>
    </row>
    <row r="15" spans="1:16">
      <c r="A15" s="409" t="s">
        <v>63</v>
      </c>
      <c r="B15" s="409"/>
      <c r="C15" s="205">
        <v>560</v>
      </c>
      <c r="D15" s="207">
        <v>28.16</v>
      </c>
      <c r="E15" s="207">
        <v>15.11</v>
      </c>
      <c r="F15" s="207">
        <v>69.069999999999993</v>
      </c>
      <c r="G15" s="207">
        <v>528.33000000000004</v>
      </c>
      <c r="H15" s="207">
        <v>0.93</v>
      </c>
      <c r="I15" s="207">
        <v>11.81</v>
      </c>
      <c r="J15" s="207">
        <v>301.74</v>
      </c>
      <c r="K15" s="207">
        <v>3.87</v>
      </c>
      <c r="L15" s="207">
        <v>65.39</v>
      </c>
      <c r="M15" s="207">
        <v>471.04</v>
      </c>
      <c r="N15" s="207">
        <v>192.82</v>
      </c>
      <c r="O15" s="207">
        <v>10.28</v>
      </c>
    </row>
    <row r="16" spans="1:16">
      <c r="A16" s="410" t="s">
        <v>57</v>
      </c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</row>
    <row r="17" spans="1:16">
      <c r="A17" s="179" t="s">
        <v>92</v>
      </c>
      <c r="B17" s="180" t="s">
        <v>35</v>
      </c>
      <c r="C17" s="181">
        <v>150</v>
      </c>
      <c r="D17" s="182">
        <v>0.6</v>
      </c>
      <c r="E17" s="182">
        <v>0.6</v>
      </c>
      <c r="F17" s="182">
        <v>14.7</v>
      </c>
      <c r="G17" s="182">
        <v>70.5</v>
      </c>
      <c r="H17" s="179">
        <v>0.05</v>
      </c>
      <c r="I17" s="181">
        <v>15</v>
      </c>
      <c r="J17" s="182">
        <v>7.5</v>
      </c>
      <c r="K17" s="182">
        <v>0.3</v>
      </c>
      <c r="L17" s="181">
        <v>24</v>
      </c>
      <c r="M17" s="182">
        <v>16.5</v>
      </c>
      <c r="N17" s="182">
        <v>13.5</v>
      </c>
      <c r="O17" s="182">
        <v>3.3</v>
      </c>
    </row>
    <row r="18" spans="1:16">
      <c r="A18" s="179"/>
      <c r="B18" s="180" t="s">
        <v>66</v>
      </c>
      <c r="C18" s="181">
        <v>20</v>
      </c>
      <c r="D18" s="182">
        <v>1.5</v>
      </c>
      <c r="E18" s="179">
        <v>3.72</v>
      </c>
      <c r="F18" s="179">
        <v>8.26</v>
      </c>
      <c r="G18" s="179">
        <v>73.52</v>
      </c>
      <c r="H18" s="179">
        <v>0.03</v>
      </c>
      <c r="I18" s="179">
        <v>0.84</v>
      </c>
      <c r="J18" s="179">
        <v>41.99</v>
      </c>
      <c r="K18" s="179">
        <v>0.67</v>
      </c>
      <c r="L18" s="179">
        <v>22.14</v>
      </c>
      <c r="M18" s="179">
        <v>35.950000000000003</v>
      </c>
      <c r="N18" s="179">
        <v>21.69</v>
      </c>
      <c r="O18" s="179">
        <v>0.55000000000000004</v>
      </c>
    </row>
    <row r="19" spans="1:16">
      <c r="A19" s="409" t="s">
        <v>58</v>
      </c>
      <c r="B19" s="409"/>
      <c r="C19" s="178">
        <v>170</v>
      </c>
      <c r="D19" s="179">
        <v>2.1</v>
      </c>
      <c r="E19" s="179">
        <v>4.32</v>
      </c>
      <c r="F19" s="179">
        <v>22.96</v>
      </c>
      <c r="G19" s="179">
        <v>144.02000000000001</v>
      </c>
      <c r="H19" s="179">
        <v>0.08</v>
      </c>
      <c r="I19" s="179">
        <v>15.84</v>
      </c>
      <c r="J19" s="179">
        <v>49.49</v>
      </c>
      <c r="K19" s="179">
        <v>0.97</v>
      </c>
      <c r="L19" s="179">
        <v>46.14</v>
      </c>
      <c r="M19" s="179">
        <v>52.45</v>
      </c>
      <c r="N19" s="179">
        <v>35.19</v>
      </c>
      <c r="O19" s="179">
        <v>3.85</v>
      </c>
    </row>
    <row r="20" spans="1:16">
      <c r="A20" s="410" t="s">
        <v>12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</row>
    <row r="21" spans="1:16">
      <c r="A21" s="181" t="s">
        <v>511</v>
      </c>
      <c r="B21" s="180" t="s">
        <v>142</v>
      </c>
      <c r="C21" s="213">
        <v>100</v>
      </c>
      <c r="D21" s="214">
        <v>1.54</v>
      </c>
      <c r="E21" s="214">
        <v>5.16</v>
      </c>
      <c r="F21" s="214">
        <v>4.3099999999999996</v>
      </c>
      <c r="G21" s="214">
        <v>70.150000000000006</v>
      </c>
      <c r="H21" s="214">
        <v>0.03</v>
      </c>
      <c r="I21" s="216">
        <v>48.4</v>
      </c>
      <c r="J21" s="216">
        <v>162.4</v>
      </c>
      <c r="K21" s="214">
        <v>2.31</v>
      </c>
      <c r="L21" s="214">
        <v>44.24</v>
      </c>
      <c r="M21" s="214">
        <v>30.05</v>
      </c>
      <c r="N21" s="214">
        <v>16.059999999999999</v>
      </c>
      <c r="O21" s="214">
        <v>0.56999999999999995</v>
      </c>
    </row>
    <row r="22" spans="1:16">
      <c r="A22" s="179" t="s">
        <v>108</v>
      </c>
      <c r="B22" s="180" t="s">
        <v>491</v>
      </c>
      <c r="C22" s="213">
        <v>250</v>
      </c>
      <c r="D22" s="216">
        <v>5.0999999999999996</v>
      </c>
      <c r="E22" s="214">
        <v>7.73</v>
      </c>
      <c r="F22" s="214">
        <v>11.31</v>
      </c>
      <c r="G22" s="214">
        <v>135.75</v>
      </c>
      <c r="H22" s="214">
        <v>0.22</v>
      </c>
      <c r="I22" s="214">
        <v>38.65</v>
      </c>
      <c r="J22" s="214">
        <v>269.02999999999997</v>
      </c>
      <c r="K22" s="214">
        <v>2.4300000000000002</v>
      </c>
      <c r="L22" s="214">
        <v>45.35</v>
      </c>
      <c r="M22" s="214">
        <v>81.34</v>
      </c>
      <c r="N22" s="214">
        <v>29.02</v>
      </c>
      <c r="O22" s="214">
        <v>1.1399999999999999</v>
      </c>
    </row>
    <row r="23" spans="1:16">
      <c r="A23" s="181" t="s">
        <v>512</v>
      </c>
      <c r="B23" s="180" t="s">
        <v>561</v>
      </c>
      <c r="C23" s="213">
        <v>280</v>
      </c>
      <c r="D23" s="214">
        <v>40.479999999999997</v>
      </c>
      <c r="E23" s="214">
        <v>7.51</v>
      </c>
      <c r="F23" s="214">
        <v>50.99</v>
      </c>
      <c r="G23" s="214">
        <v>434.19</v>
      </c>
      <c r="H23" s="214">
        <v>0.22</v>
      </c>
      <c r="I23" s="214">
        <v>6.52</v>
      </c>
      <c r="J23" s="214">
        <v>892.69</v>
      </c>
      <c r="K23" s="214">
        <v>3.51</v>
      </c>
      <c r="L23" s="214">
        <v>55.87</v>
      </c>
      <c r="M23" s="214">
        <v>434.55</v>
      </c>
      <c r="N23" s="214">
        <v>167.79</v>
      </c>
      <c r="O23" s="214">
        <v>3.66</v>
      </c>
    </row>
    <row r="24" spans="1:16">
      <c r="A24" s="181" t="s">
        <v>96</v>
      </c>
      <c r="B24" s="180" t="s">
        <v>68</v>
      </c>
      <c r="C24" s="213">
        <v>200</v>
      </c>
      <c r="D24" s="214">
        <v>0.37</v>
      </c>
      <c r="E24" s="214">
        <v>0.02</v>
      </c>
      <c r="F24" s="214">
        <v>11.63</v>
      </c>
      <c r="G24" s="214">
        <v>49.41</v>
      </c>
      <c r="H24" s="215"/>
      <c r="I24" s="214">
        <v>0.34</v>
      </c>
      <c r="J24" s="214">
        <v>0.51</v>
      </c>
      <c r="K24" s="214">
        <v>0.17</v>
      </c>
      <c r="L24" s="214">
        <v>18.87</v>
      </c>
      <c r="M24" s="214">
        <v>13.09</v>
      </c>
      <c r="N24" s="216">
        <v>5.0999999999999996</v>
      </c>
      <c r="O24" s="214">
        <v>1.02</v>
      </c>
    </row>
    <row r="25" spans="1:16">
      <c r="A25" s="179"/>
      <c r="B25" s="180" t="s">
        <v>64</v>
      </c>
      <c r="C25" s="213">
        <v>60</v>
      </c>
      <c r="D25" s="214">
        <v>3.36</v>
      </c>
      <c r="E25" s="214">
        <v>0.66</v>
      </c>
      <c r="F25" s="214">
        <v>29.64</v>
      </c>
      <c r="G25" s="216">
        <v>118.8</v>
      </c>
      <c r="H25" s="216">
        <v>0.1</v>
      </c>
      <c r="I25" s="215"/>
      <c r="J25" s="215"/>
      <c r="K25" s="214">
        <v>0.84</v>
      </c>
      <c r="L25" s="216">
        <v>17.399999999999999</v>
      </c>
      <c r="M25" s="213">
        <v>90</v>
      </c>
      <c r="N25" s="216">
        <v>28.2</v>
      </c>
      <c r="O25" s="214">
        <v>2.34</v>
      </c>
    </row>
    <row r="26" spans="1:16">
      <c r="A26" s="409" t="s">
        <v>36</v>
      </c>
      <c r="B26" s="409"/>
      <c r="C26" s="212">
        <v>890</v>
      </c>
      <c r="D26" s="214">
        <v>50.85</v>
      </c>
      <c r="E26" s="214">
        <v>21.08</v>
      </c>
      <c r="F26" s="214">
        <v>107.88</v>
      </c>
      <c r="G26" s="216">
        <v>808.3</v>
      </c>
      <c r="H26" s="214">
        <v>0.56999999999999995</v>
      </c>
      <c r="I26" s="214">
        <v>93.91</v>
      </c>
      <c r="J26" s="214">
        <v>1324.63</v>
      </c>
      <c r="K26" s="214">
        <v>9.26</v>
      </c>
      <c r="L26" s="214">
        <v>181.73</v>
      </c>
      <c r="M26" s="214">
        <v>649.03</v>
      </c>
      <c r="N26" s="214">
        <v>246.17</v>
      </c>
      <c r="O26" s="214">
        <v>8.73</v>
      </c>
    </row>
    <row r="27" spans="1:16">
      <c r="A27" s="410" t="s">
        <v>156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</row>
    <row r="28" spans="1:16">
      <c r="A28" s="179" t="s">
        <v>92</v>
      </c>
      <c r="B28" s="180" t="s">
        <v>35</v>
      </c>
      <c r="C28" s="218">
        <v>150</v>
      </c>
      <c r="D28" s="221">
        <v>0.6</v>
      </c>
      <c r="E28" s="221">
        <v>0.6</v>
      </c>
      <c r="F28" s="221">
        <v>14.7</v>
      </c>
      <c r="G28" s="221">
        <v>70.5</v>
      </c>
      <c r="H28" s="219">
        <v>0.05</v>
      </c>
      <c r="I28" s="218">
        <v>15</v>
      </c>
      <c r="J28" s="221">
        <v>7.5</v>
      </c>
      <c r="K28" s="221">
        <v>0.3</v>
      </c>
      <c r="L28" s="218">
        <v>24</v>
      </c>
      <c r="M28" s="221">
        <v>16.5</v>
      </c>
      <c r="N28" s="221">
        <v>13.5</v>
      </c>
      <c r="O28" s="221">
        <v>3.3</v>
      </c>
    </row>
    <row r="29" spans="1:16">
      <c r="A29" s="183"/>
      <c r="B29" s="180" t="s">
        <v>492</v>
      </c>
      <c r="C29" s="218">
        <v>200</v>
      </c>
      <c r="D29" s="218">
        <v>6</v>
      </c>
      <c r="E29" s="218">
        <v>2</v>
      </c>
      <c r="F29" s="218">
        <v>8</v>
      </c>
      <c r="G29" s="218">
        <v>80</v>
      </c>
      <c r="H29" s="219">
        <v>0.08</v>
      </c>
      <c r="I29" s="221">
        <v>1.4</v>
      </c>
      <c r="J29" s="220"/>
      <c r="K29" s="220"/>
      <c r="L29" s="218">
        <v>240</v>
      </c>
      <c r="M29" s="218">
        <v>180</v>
      </c>
      <c r="N29" s="218">
        <v>28</v>
      </c>
      <c r="O29" s="221">
        <v>0.2</v>
      </c>
    </row>
    <row r="30" spans="1:16">
      <c r="A30" s="409" t="s">
        <v>159</v>
      </c>
      <c r="B30" s="409"/>
      <c r="C30" s="217">
        <v>350</v>
      </c>
      <c r="D30" s="219">
        <v>6.6</v>
      </c>
      <c r="E30" s="219">
        <v>2.6</v>
      </c>
      <c r="F30" s="219">
        <v>22.7</v>
      </c>
      <c r="G30" s="221">
        <v>150.5</v>
      </c>
      <c r="H30" s="219">
        <v>0.13</v>
      </c>
      <c r="I30" s="221">
        <v>16.399999999999999</v>
      </c>
      <c r="J30" s="221">
        <v>7.5</v>
      </c>
      <c r="K30" s="221">
        <v>0.3</v>
      </c>
      <c r="L30" s="218">
        <v>264</v>
      </c>
      <c r="M30" s="221">
        <v>196.5</v>
      </c>
      <c r="N30" s="221">
        <v>41.5</v>
      </c>
      <c r="O30" s="221">
        <v>3.5</v>
      </c>
    </row>
    <row r="31" spans="1:16">
      <c r="A31" s="409" t="s">
        <v>37</v>
      </c>
      <c r="B31" s="409"/>
      <c r="C31" s="222">
        <v>1970</v>
      </c>
      <c r="D31" s="219">
        <v>87.71</v>
      </c>
      <c r="E31" s="219">
        <v>43.11</v>
      </c>
      <c r="F31" s="219">
        <v>222.61</v>
      </c>
      <c r="G31" s="219">
        <v>1631.15</v>
      </c>
      <c r="H31" s="219">
        <v>1.71</v>
      </c>
      <c r="I31" s="219">
        <v>137.96</v>
      </c>
      <c r="J31" s="219">
        <v>1683.36</v>
      </c>
      <c r="K31" s="221">
        <v>14.4</v>
      </c>
      <c r="L31" s="219">
        <v>557.26</v>
      </c>
      <c r="M31" s="219">
        <v>1369.02</v>
      </c>
      <c r="N31" s="219">
        <v>515.67999999999995</v>
      </c>
      <c r="O31" s="219">
        <v>26.36</v>
      </c>
    </row>
    <row r="32" spans="1:16" s="165" customFormat="1">
      <c r="A32" s="166" t="s">
        <v>54</v>
      </c>
      <c r="B32" s="167" t="s">
        <v>556</v>
      </c>
      <c r="C32" s="168"/>
      <c r="D32" s="168"/>
      <c r="E32" s="168"/>
      <c r="F32" s="168"/>
      <c r="G32" s="168"/>
      <c r="H32" s="406"/>
      <c r="I32" s="406"/>
      <c r="J32" s="407"/>
      <c r="K32" s="407"/>
      <c r="L32" s="407"/>
      <c r="M32" s="407"/>
      <c r="N32" s="407"/>
      <c r="O32" s="407"/>
      <c r="P32" s="164"/>
    </row>
    <row r="33" spans="1:16" s="165" customFormat="1">
      <c r="A33" s="166" t="s">
        <v>55</v>
      </c>
      <c r="B33" s="167" t="s">
        <v>56</v>
      </c>
      <c r="C33" s="168"/>
      <c r="D33" s="168"/>
      <c r="E33" s="168"/>
      <c r="F33" s="168"/>
      <c r="G33" s="168"/>
      <c r="H33" s="406"/>
      <c r="I33" s="406"/>
      <c r="J33" s="408"/>
      <c r="K33" s="408"/>
      <c r="L33" s="408"/>
      <c r="M33" s="408"/>
      <c r="N33" s="408"/>
      <c r="O33" s="408"/>
      <c r="P33" s="164"/>
    </row>
    <row r="34" spans="1:16" s="165" customFormat="1">
      <c r="A34" s="169" t="s">
        <v>13</v>
      </c>
      <c r="B34" s="170" t="s">
        <v>38</v>
      </c>
      <c r="C34" s="171"/>
      <c r="D34" s="171"/>
      <c r="E34" s="171"/>
      <c r="F34" s="168"/>
      <c r="G34" s="168"/>
      <c r="H34" s="172"/>
      <c r="I34" s="172"/>
      <c r="J34" s="173"/>
      <c r="K34" s="173"/>
      <c r="L34" s="173"/>
      <c r="M34" s="173"/>
      <c r="N34" s="173"/>
      <c r="O34" s="173"/>
      <c r="P34" s="164"/>
    </row>
    <row r="35" spans="1:16" s="165" customFormat="1">
      <c r="A35" s="174" t="s">
        <v>15</v>
      </c>
      <c r="B35" s="175">
        <v>1</v>
      </c>
      <c r="C35" s="176"/>
      <c r="D35" s="168"/>
      <c r="E35" s="168"/>
      <c r="F35" s="168"/>
      <c r="G35" s="168"/>
      <c r="H35" s="172"/>
      <c r="I35" s="172"/>
      <c r="J35" s="173"/>
      <c r="K35" s="173"/>
      <c r="L35" s="173"/>
      <c r="M35" s="173"/>
      <c r="N35" s="173"/>
      <c r="O35" s="173"/>
      <c r="P35" s="164"/>
    </row>
    <row r="36" spans="1:16">
      <c r="A36" s="411" t="s">
        <v>16</v>
      </c>
      <c r="B36" s="411" t="s">
        <v>17</v>
      </c>
      <c r="C36" s="411" t="s">
        <v>18</v>
      </c>
      <c r="D36" s="414" t="s">
        <v>19</v>
      </c>
      <c r="E36" s="414"/>
      <c r="F36" s="414"/>
      <c r="G36" s="411" t="s">
        <v>20</v>
      </c>
      <c r="H36" s="414" t="s">
        <v>21</v>
      </c>
      <c r="I36" s="414"/>
      <c r="J36" s="414"/>
      <c r="K36" s="414"/>
      <c r="L36" s="414" t="s">
        <v>22</v>
      </c>
      <c r="M36" s="414"/>
      <c r="N36" s="414"/>
      <c r="O36" s="414"/>
    </row>
    <row r="37" spans="1:16">
      <c r="A37" s="412"/>
      <c r="B37" s="413"/>
      <c r="C37" s="412"/>
      <c r="D37" s="177" t="s">
        <v>23</v>
      </c>
      <c r="E37" s="177" t="s">
        <v>24</v>
      </c>
      <c r="F37" s="177" t="s">
        <v>25</v>
      </c>
      <c r="G37" s="412"/>
      <c r="H37" s="177" t="s">
        <v>26</v>
      </c>
      <c r="I37" s="177" t="s">
        <v>27</v>
      </c>
      <c r="J37" s="177" t="s">
        <v>28</v>
      </c>
      <c r="K37" s="177" t="s">
        <v>29</v>
      </c>
      <c r="L37" s="177" t="s">
        <v>30</v>
      </c>
      <c r="M37" s="177" t="s">
        <v>31</v>
      </c>
      <c r="N37" s="177" t="s">
        <v>32</v>
      </c>
      <c r="O37" s="177" t="s">
        <v>33</v>
      </c>
    </row>
    <row r="38" spans="1:16">
      <c r="A38" s="178">
        <v>1</v>
      </c>
      <c r="B38" s="178">
        <v>2</v>
      </c>
      <c r="C38" s="178">
        <v>3</v>
      </c>
      <c r="D38" s="178">
        <v>4</v>
      </c>
      <c r="E38" s="178">
        <v>5</v>
      </c>
      <c r="F38" s="178">
        <v>6</v>
      </c>
      <c r="G38" s="178">
        <v>7</v>
      </c>
      <c r="H38" s="178">
        <v>8</v>
      </c>
      <c r="I38" s="178">
        <v>9</v>
      </c>
      <c r="J38" s="178">
        <v>10</v>
      </c>
      <c r="K38" s="178">
        <v>11</v>
      </c>
      <c r="L38" s="178">
        <v>12</v>
      </c>
      <c r="M38" s="178">
        <v>13</v>
      </c>
      <c r="N38" s="178">
        <v>14</v>
      </c>
      <c r="O38" s="178">
        <v>15</v>
      </c>
    </row>
    <row r="39" spans="1:16">
      <c r="A39" s="410" t="s">
        <v>34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</row>
    <row r="40" spans="1:16">
      <c r="A40" s="179" t="s">
        <v>513</v>
      </c>
      <c r="B40" s="180" t="s">
        <v>59</v>
      </c>
      <c r="C40" s="224">
        <v>70</v>
      </c>
      <c r="D40" s="225">
        <v>6.82</v>
      </c>
      <c r="E40" s="225">
        <v>7.41</v>
      </c>
      <c r="F40" s="225">
        <v>1.52</v>
      </c>
      <c r="G40" s="225">
        <v>98.81</v>
      </c>
      <c r="H40" s="225">
        <v>0.01</v>
      </c>
      <c r="I40" s="225">
        <v>0.26</v>
      </c>
      <c r="J40" s="224">
        <v>2</v>
      </c>
      <c r="K40" s="225">
        <v>3.08</v>
      </c>
      <c r="L40" s="225">
        <v>31.07</v>
      </c>
      <c r="M40" s="225">
        <v>33.56</v>
      </c>
      <c r="N40" s="225">
        <v>7.93</v>
      </c>
      <c r="O40" s="225">
        <v>0.12</v>
      </c>
    </row>
    <row r="41" spans="1:16">
      <c r="A41" s="179" t="s">
        <v>514</v>
      </c>
      <c r="B41" s="180" t="s">
        <v>493</v>
      </c>
      <c r="C41" s="224">
        <v>250</v>
      </c>
      <c r="D41" s="225">
        <v>10.79</v>
      </c>
      <c r="E41" s="225">
        <v>3.09</v>
      </c>
      <c r="F41" s="225">
        <v>46.63</v>
      </c>
      <c r="G41" s="225">
        <v>257.95999999999998</v>
      </c>
      <c r="H41" s="225">
        <v>0.23</v>
      </c>
      <c r="I41" s="225">
        <v>2.11</v>
      </c>
      <c r="J41" s="225">
        <v>16.25</v>
      </c>
      <c r="K41" s="225">
        <v>0.91</v>
      </c>
      <c r="L41" s="225">
        <v>217.88</v>
      </c>
      <c r="M41" s="225">
        <v>294.89</v>
      </c>
      <c r="N41" s="225">
        <v>55.09</v>
      </c>
      <c r="O41" s="227">
        <v>2.7</v>
      </c>
    </row>
    <row r="42" spans="1:16">
      <c r="A42" s="181" t="s">
        <v>98</v>
      </c>
      <c r="B42" s="180" t="s">
        <v>69</v>
      </c>
      <c r="C42" s="224">
        <v>200</v>
      </c>
      <c r="D42" s="225">
        <v>3.04</v>
      </c>
      <c r="E42" s="225">
        <v>1.54</v>
      </c>
      <c r="F42" s="225">
        <v>6.54</v>
      </c>
      <c r="G42" s="225">
        <v>52.55</v>
      </c>
      <c r="H42" s="225">
        <v>0.04</v>
      </c>
      <c r="I42" s="227">
        <v>1.3</v>
      </c>
      <c r="J42" s="224">
        <v>10</v>
      </c>
      <c r="K42" s="226"/>
      <c r="L42" s="225">
        <v>120.21</v>
      </c>
      <c r="M42" s="224">
        <v>90</v>
      </c>
      <c r="N42" s="225">
        <v>14.05</v>
      </c>
      <c r="O42" s="227">
        <v>0.1</v>
      </c>
    </row>
    <row r="43" spans="1:16">
      <c r="A43" s="179"/>
      <c r="B43" s="180" t="s">
        <v>64</v>
      </c>
      <c r="C43" s="224">
        <v>50</v>
      </c>
      <c r="D43" s="227">
        <v>3.3</v>
      </c>
      <c r="E43" s="227">
        <v>0.6</v>
      </c>
      <c r="F43" s="225">
        <v>19.82</v>
      </c>
      <c r="G43" s="224">
        <v>99</v>
      </c>
      <c r="H43" s="225">
        <v>0.09</v>
      </c>
      <c r="I43" s="226"/>
      <c r="J43" s="226"/>
      <c r="K43" s="227">
        <v>0.7</v>
      </c>
      <c r="L43" s="227">
        <v>14.5</v>
      </c>
      <c r="M43" s="224">
        <v>75</v>
      </c>
      <c r="N43" s="227">
        <v>23.5</v>
      </c>
      <c r="O43" s="225">
        <v>1.95</v>
      </c>
    </row>
    <row r="44" spans="1:16">
      <c r="A44" s="409" t="s">
        <v>63</v>
      </c>
      <c r="B44" s="409"/>
      <c r="C44" s="223">
        <v>570</v>
      </c>
      <c r="D44" s="225">
        <v>23.95</v>
      </c>
      <c r="E44" s="225">
        <v>12.64</v>
      </c>
      <c r="F44" s="225">
        <v>74.510000000000005</v>
      </c>
      <c r="G44" s="225">
        <v>508.32</v>
      </c>
      <c r="H44" s="225">
        <v>0.37</v>
      </c>
      <c r="I44" s="225">
        <v>3.67</v>
      </c>
      <c r="J44" s="225">
        <v>28.25</v>
      </c>
      <c r="K44" s="225">
        <v>4.6900000000000004</v>
      </c>
      <c r="L44" s="225">
        <v>383.66</v>
      </c>
      <c r="M44" s="225">
        <v>493.45</v>
      </c>
      <c r="N44" s="225">
        <v>100.57</v>
      </c>
      <c r="O44" s="225">
        <v>4.87</v>
      </c>
    </row>
    <row r="45" spans="1:16">
      <c r="A45" s="410" t="s">
        <v>57</v>
      </c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</row>
    <row r="46" spans="1:16">
      <c r="A46" s="179" t="s">
        <v>92</v>
      </c>
      <c r="B46" s="180" t="s">
        <v>35</v>
      </c>
      <c r="C46" s="181">
        <v>150</v>
      </c>
      <c r="D46" s="182">
        <v>0.6</v>
      </c>
      <c r="E46" s="182">
        <v>0.6</v>
      </c>
      <c r="F46" s="182">
        <v>14.7</v>
      </c>
      <c r="G46" s="182">
        <v>70.5</v>
      </c>
      <c r="H46" s="179">
        <v>0.05</v>
      </c>
      <c r="I46" s="181">
        <v>15</v>
      </c>
      <c r="J46" s="182">
        <v>7.5</v>
      </c>
      <c r="K46" s="182">
        <v>0.3</v>
      </c>
      <c r="L46" s="181">
        <v>24</v>
      </c>
      <c r="M46" s="182">
        <v>16.5</v>
      </c>
      <c r="N46" s="182">
        <v>13.5</v>
      </c>
      <c r="O46" s="182">
        <v>3.3</v>
      </c>
    </row>
    <row r="47" spans="1:16">
      <c r="A47" s="179"/>
      <c r="B47" s="180" t="s">
        <v>66</v>
      </c>
      <c r="C47" s="181">
        <v>20</v>
      </c>
      <c r="D47" s="182">
        <v>1.5</v>
      </c>
      <c r="E47" s="179">
        <v>3.72</v>
      </c>
      <c r="F47" s="179">
        <v>8.26</v>
      </c>
      <c r="G47" s="179">
        <v>73.52</v>
      </c>
      <c r="H47" s="179">
        <v>0.03</v>
      </c>
      <c r="I47" s="179">
        <v>0.84</v>
      </c>
      <c r="J47" s="179">
        <v>41.99</v>
      </c>
      <c r="K47" s="179">
        <v>0.67</v>
      </c>
      <c r="L47" s="179">
        <v>22.14</v>
      </c>
      <c r="M47" s="179">
        <v>35.950000000000003</v>
      </c>
      <c r="N47" s="179">
        <v>21.69</v>
      </c>
      <c r="O47" s="179">
        <v>0.55000000000000004</v>
      </c>
    </row>
    <row r="48" spans="1:16">
      <c r="A48" s="409" t="s">
        <v>58</v>
      </c>
      <c r="B48" s="409"/>
      <c r="C48" s="178">
        <v>170</v>
      </c>
      <c r="D48" s="179">
        <v>2.1</v>
      </c>
      <c r="E48" s="179">
        <v>4.32</v>
      </c>
      <c r="F48" s="179">
        <v>22.96</v>
      </c>
      <c r="G48" s="179">
        <v>144.02000000000001</v>
      </c>
      <c r="H48" s="179">
        <v>0.08</v>
      </c>
      <c r="I48" s="179">
        <v>15.84</v>
      </c>
      <c r="J48" s="179">
        <v>49.49</v>
      </c>
      <c r="K48" s="179">
        <v>0.97</v>
      </c>
      <c r="L48" s="179">
        <v>46.14</v>
      </c>
      <c r="M48" s="179">
        <v>52.45</v>
      </c>
      <c r="N48" s="179">
        <v>35.19</v>
      </c>
      <c r="O48" s="179">
        <v>3.85</v>
      </c>
    </row>
    <row r="49" spans="1:16">
      <c r="A49" s="410" t="s">
        <v>12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</row>
    <row r="50" spans="1:16">
      <c r="A50" s="179" t="s">
        <v>515</v>
      </c>
      <c r="B50" s="180" t="s">
        <v>171</v>
      </c>
      <c r="C50" s="229">
        <v>100</v>
      </c>
      <c r="D50" s="230">
        <v>1.43</v>
      </c>
      <c r="E50" s="230">
        <v>5.09</v>
      </c>
      <c r="F50" s="230">
        <v>8.36</v>
      </c>
      <c r="G50" s="230">
        <v>84.85</v>
      </c>
      <c r="H50" s="230">
        <v>0.02</v>
      </c>
      <c r="I50" s="232">
        <v>9.5</v>
      </c>
      <c r="J50" s="232">
        <v>1.9</v>
      </c>
      <c r="K50" s="232">
        <v>2.2999999999999998</v>
      </c>
      <c r="L50" s="230">
        <v>36.25</v>
      </c>
      <c r="M50" s="230">
        <v>41.18</v>
      </c>
      <c r="N50" s="230">
        <v>20.97</v>
      </c>
      <c r="O50" s="230">
        <v>1.34</v>
      </c>
    </row>
    <row r="51" spans="1:16">
      <c r="A51" s="179" t="s">
        <v>516</v>
      </c>
      <c r="B51" s="180" t="s">
        <v>494</v>
      </c>
      <c r="C51" s="229">
        <v>250</v>
      </c>
      <c r="D51" s="230">
        <v>4.95</v>
      </c>
      <c r="E51" s="230">
        <v>5.67</v>
      </c>
      <c r="F51" s="230">
        <v>17.13</v>
      </c>
      <c r="G51" s="230">
        <v>139.72</v>
      </c>
      <c r="H51" s="230">
        <v>0.24</v>
      </c>
      <c r="I51" s="230">
        <v>12.76</v>
      </c>
      <c r="J51" s="230">
        <v>207.15</v>
      </c>
      <c r="K51" s="232">
        <v>1.5</v>
      </c>
      <c r="L51" s="232">
        <v>17.2</v>
      </c>
      <c r="M51" s="230">
        <v>87.64</v>
      </c>
      <c r="N51" s="232">
        <v>28.7</v>
      </c>
      <c r="O51" s="230">
        <v>1.0900000000000001</v>
      </c>
    </row>
    <row r="52" spans="1:16">
      <c r="A52" s="179" t="s">
        <v>517</v>
      </c>
      <c r="B52" s="180" t="s">
        <v>562</v>
      </c>
      <c r="C52" s="229">
        <v>130</v>
      </c>
      <c r="D52" s="230">
        <v>15.18</v>
      </c>
      <c r="E52" s="230">
        <v>15.239999999999998</v>
      </c>
      <c r="F52" s="230">
        <v>14.14</v>
      </c>
      <c r="G52" s="232">
        <v>252.60999999999999</v>
      </c>
      <c r="H52" s="230">
        <v>0.12</v>
      </c>
      <c r="I52" s="231">
        <v>6.05</v>
      </c>
      <c r="J52" s="230">
        <v>310.08</v>
      </c>
      <c r="K52" s="230">
        <v>4.25</v>
      </c>
      <c r="L52" s="230">
        <v>24.78</v>
      </c>
      <c r="M52" s="232">
        <v>170.64999999999998</v>
      </c>
      <c r="N52" s="230">
        <v>32.96</v>
      </c>
      <c r="O52" s="230">
        <v>1.56</v>
      </c>
    </row>
    <row r="53" spans="1:16">
      <c r="A53" s="181" t="s">
        <v>518</v>
      </c>
      <c r="B53" s="180" t="s">
        <v>67</v>
      </c>
      <c r="C53" s="229">
        <v>180</v>
      </c>
      <c r="D53" s="230">
        <v>3.72</v>
      </c>
      <c r="E53" s="230">
        <v>0.74</v>
      </c>
      <c r="F53" s="230">
        <v>30.32</v>
      </c>
      <c r="G53" s="230">
        <v>143.22</v>
      </c>
      <c r="H53" s="230">
        <v>0.22</v>
      </c>
      <c r="I53" s="232">
        <v>37.200000000000003</v>
      </c>
      <c r="J53" s="230">
        <v>5.58</v>
      </c>
      <c r="K53" s="230">
        <v>0.19</v>
      </c>
      <c r="L53" s="232">
        <v>19.7</v>
      </c>
      <c r="M53" s="230">
        <v>108.11</v>
      </c>
      <c r="N53" s="230">
        <v>42.85</v>
      </c>
      <c r="O53" s="230">
        <v>1.68</v>
      </c>
    </row>
    <row r="54" spans="1:16">
      <c r="A54" s="181" t="s">
        <v>100</v>
      </c>
      <c r="B54" s="180" t="s">
        <v>70</v>
      </c>
      <c r="C54" s="229">
        <v>200</v>
      </c>
      <c r="D54" s="230">
        <v>0.16</v>
      </c>
      <c r="E54" s="230">
        <v>0.04</v>
      </c>
      <c r="F54" s="230">
        <v>3.72</v>
      </c>
      <c r="G54" s="232">
        <v>16.8</v>
      </c>
      <c r="H54" s="230">
        <v>0.01</v>
      </c>
      <c r="I54" s="229">
        <v>3</v>
      </c>
      <c r="J54" s="231"/>
      <c r="K54" s="230">
        <v>0.06</v>
      </c>
      <c r="L54" s="232">
        <v>7.4</v>
      </c>
      <c r="M54" s="229">
        <v>6</v>
      </c>
      <c r="N54" s="232">
        <v>5.2</v>
      </c>
      <c r="O54" s="232">
        <v>0.1</v>
      </c>
    </row>
    <row r="55" spans="1:16">
      <c r="A55" s="179"/>
      <c r="B55" s="180" t="s">
        <v>64</v>
      </c>
      <c r="C55" s="229">
        <v>60</v>
      </c>
      <c r="D55" s="230">
        <v>3.36</v>
      </c>
      <c r="E55" s="230">
        <v>0.66</v>
      </c>
      <c r="F55" s="230">
        <v>29.64</v>
      </c>
      <c r="G55" s="232">
        <v>118.8</v>
      </c>
      <c r="H55" s="232">
        <v>0.1</v>
      </c>
      <c r="I55" s="231"/>
      <c r="J55" s="231"/>
      <c r="K55" s="230">
        <v>0.84</v>
      </c>
      <c r="L55" s="232">
        <v>17.399999999999999</v>
      </c>
      <c r="M55" s="229">
        <v>90</v>
      </c>
      <c r="N55" s="232">
        <v>28.2</v>
      </c>
      <c r="O55" s="230">
        <v>2.34</v>
      </c>
    </row>
    <row r="56" spans="1:16">
      <c r="A56" s="409" t="s">
        <v>36</v>
      </c>
      <c r="B56" s="409"/>
      <c r="C56" s="228">
        <v>920</v>
      </c>
      <c r="D56" s="230">
        <v>28.8</v>
      </c>
      <c r="E56" s="230">
        <v>27.44</v>
      </c>
      <c r="F56" s="230">
        <v>103.31</v>
      </c>
      <c r="G56" s="229">
        <v>756</v>
      </c>
      <c r="H56" s="230">
        <v>0.71</v>
      </c>
      <c r="I56" s="230">
        <v>68.510000000000005</v>
      </c>
      <c r="J56" s="230">
        <v>524.71</v>
      </c>
      <c r="K56" s="230">
        <v>9.14</v>
      </c>
      <c r="L56" s="230">
        <v>122.73</v>
      </c>
      <c r="M56" s="230">
        <v>503.58</v>
      </c>
      <c r="N56" s="230">
        <v>158.88</v>
      </c>
      <c r="O56" s="230">
        <v>8.11</v>
      </c>
    </row>
    <row r="57" spans="1:16">
      <c r="A57" s="410" t="s">
        <v>156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</row>
    <row r="58" spans="1:16">
      <c r="A58" s="179" t="s">
        <v>92</v>
      </c>
      <c r="B58" s="180" t="s">
        <v>35</v>
      </c>
      <c r="C58" s="234">
        <v>150</v>
      </c>
      <c r="D58" s="237">
        <v>0.6</v>
      </c>
      <c r="E58" s="237">
        <v>0.6</v>
      </c>
      <c r="F58" s="237">
        <v>14.7</v>
      </c>
      <c r="G58" s="237">
        <v>70.5</v>
      </c>
      <c r="H58" s="235">
        <v>0.05</v>
      </c>
      <c r="I58" s="234">
        <v>15</v>
      </c>
      <c r="J58" s="237">
        <v>7.5</v>
      </c>
      <c r="K58" s="237">
        <v>0.3</v>
      </c>
      <c r="L58" s="234">
        <v>24</v>
      </c>
      <c r="M58" s="237">
        <v>16.5</v>
      </c>
      <c r="N58" s="237">
        <v>13.5</v>
      </c>
      <c r="O58" s="237">
        <v>3.3</v>
      </c>
    </row>
    <row r="59" spans="1:16">
      <c r="A59" s="183"/>
      <c r="B59" s="180" t="s">
        <v>492</v>
      </c>
      <c r="C59" s="234">
        <v>200</v>
      </c>
      <c r="D59" s="234">
        <v>6</v>
      </c>
      <c r="E59" s="234">
        <v>2</v>
      </c>
      <c r="F59" s="234">
        <v>8</v>
      </c>
      <c r="G59" s="234">
        <v>80</v>
      </c>
      <c r="H59" s="235">
        <v>0.08</v>
      </c>
      <c r="I59" s="237">
        <v>1.4</v>
      </c>
      <c r="J59" s="236"/>
      <c r="K59" s="236"/>
      <c r="L59" s="234">
        <v>240</v>
      </c>
      <c r="M59" s="234">
        <v>180</v>
      </c>
      <c r="N59" s="234">
        <v>28</v>
      </c>
      <c r="O59" s="237">
        <v>0.2</v>
      </c>
    </row>
    <row r="60" spans="1:16">
      <c r="A60" s="409" t="s">
        <v>159</v>
      </c>
      <c r="B60" s="409"/>
      <c r="C60" s="233">
        <v>350</v>
      </c>
      <c r="D60" s="235">
        <v>6.6</v>
      </c>
      <c r="E60" s="235">
        <v>2.6</v>
      </c>
      <c r="F60" s="235">
        <v>22.7</v>
      </c>
      <c r="G60" s="237">
        <v>150.5</v>
      </c>
      <c r="H60" s="235">
        <v>0.13</v>
      </c>
      <c r="I60" s="237">
        <v>16.399999999999999</v>
      </c>
      <c r="J60" s="237">
        <v>7.5</v>
      </c>
      <c r="K60" s="237">
        <v>0.3</v>
      </c>
      <c r="L60" s="234">
        <v>264</v>
      </c>
      <c r="M60" s="237">
        <v>196.5</v>
      </c>
      <c r="N60" s="237">
        <v>41.5</v>
      </c>
      <c r="O60" s="237">
        <v>3.5</v>
      </c>
    </row>
    <row r="61" spans="1:16">
      <c r="A61" s="409" t="s">
        <v>37</v>
      </c>
      <c r="B61" s="409"/>
      <c r="C61" s="238">
        <v>2010</v>
      </c>
      <c r="D61" s="235">
        <v>61.45</v>
      </c>
      <c r="E61" s="235">
        <v>47</v>
      </c>
      <c r="F61" s="235">
        <v>223.48</v>
      </c>
      <c r="G61" s="235">
        <v>1558.84</v>
      </c>
      <c r="H61" s="235">
        <v>1.29</v>
      </c>
      <c r="I61" s="235">
        <v>104.42</v>
      </c>
      <c r="J61" s="235">
        <v>609.95000000000005</v>
      </c>
      <c r="K61" s="237">
        <v>15.1</v>
      </c>
      <c r="L61" s="235">
        <v>816.53</v>
      </c>
      <c r="M61" s="235">
        <v>1245.98</v>
      </c>
      <c r="N61" s="235">
        <v>336.14</v>
      </c>
      <c r="O61" s="235">
        <v>20.329999999999998</v>
      </c>
    </row>
    <row r="62" spans="1:16" s="165" customFormat="1">
      <c r="A62" s="166" t="s">
        <v>54</v>
      </c>
      <c r="B62" s="167" t="s">
        <v>556</v>
      </c>
      <c r="C62" s="168"/>
      <c r="D62" s="168"/>
      <c r="E62" s="168"/>
      <c r="F62" s="168"/>
      <c r="G62" s="168"/>
      <c r="H62" s="406"/>
      <c r="I62" s="406"/>
      <c r="J62" s="407"/>
      <c r="K62" s="407"/>
      <c r="L62" s="407"/>
      <c r="M62" s="407"/>
      <c r="N62" s="407"/>
      <c r="O62" s="407"/>
      <c r="P62" s="164"/>
    </row>
    <row r="63" spans="1:16" s="165" customFormat="1">
      <c r="A63" s="166" t="s">
        <v>55</v>
      </c>
      <c r="B63" s="167" t="s">
        <v>56</v>
      </c>
      <c r="C63" s="168"/>
      <c r="D63" s="168"/>
      <c r="E63" s="168"/>
      <c r="F63" s="168"/>
      <c r="G63" s="168"/>
      <c r="H63" s="406"/>
      <c r="I63" s="406"/>
      <c r="J63" s="408"/>
      <c r="K63" s="408"/>
      <c r="L63" s="408"/>
      <c r="M63" s="408"/>
      <c r="N63" s="408"/>
      <c r="O63" s="408"/>
      <c r="P63" s="164"/>
    </row>
    <row r="64" spans="1:16" s="165" customFormat="1">
      <c r="A64" s="169" t="s">
        <v>13</v>
      </c>
      <c r="B64" s="170" t="s">
        <v>39</v>
      </c>
      <c r="C64" s="171"/>
      <c r="D64" s="171"/>
      <c r="E64" s="171"/>
      <c r="F64" s="168"/>
      <c r="G64" s="168"/>
      <c r="H64" s="172"/>
      <c r="I64" s="172"/>
      <c r="J64" s="173"/>
      <c r="K64" s="173"/>
      <c r="L64" s="173"/>
      <c r="M64" s="173"/>
      <c r="N64" s="173"/>
      <c r="O64" s="173"/>
      <c r="P64" s="164"/>
    </row>
    <row r="65" spans="1:16" s="165" customFormat="1">
      <c r="A65" s="174" t="s">
        <v>15</v>
      </c>
      <c r="B65" s="175">
        <v>1</v>
      </c>
      <c r="C65" s="176"/>
      <c r="D65" s="168"/>
      <c r="E65" s="168"/>
      <c r="F65" s="168"/>
      <c r="G65" s="168"/>
      <c r="H65" s="172"/>
      <c r="I65" s="172"/>
      <c r="J65" s="173"/>
      <c r="K65" s="173"/>
      <c r="L65" s="173"/>
      <c r="M65" s="173"/>
      <c r="N65" s="173"/>
      <c r="O65" s="173"/>
      <c r="P65" s="164"/>
    </row>
    <row r="66" spans="1:16">
      <c r="A66" s="411" t="s">
        <v>16</v>
      </c>
      <c r="B66" s="411" t="s">
        <v>17</v>
      </c>
      <c r="C66" s="411" t="s">
        <v>18</v>
      </c>
      <c r="D66" s="414" t="s">
        <v>19</v>
      </c>
      <c r="E66" s="414"/>
      <c r="F66" s="414"/>
      <c r="G66" s="411" t="s">
        <v>20</v>
      </c>
      <c r="H66" s="414" t="s">
        <v>21</v>
      </c>
      <c r="I66" s="414"/>
      <c r="J66" s="414"/>
      <c r="K66" s="414"/>
      <c r="L66" s="414" t="s">
        <v>22</v>
      </c>
      <c r="M66" s="414"/>
      <c r="N66" s="414"/>
      <c r="O66" s="414"/>
    </row>
    <row r="67" spans="1:16">
      <c r="A67" s="412"/>
      <c r="B67" s="413"/>
      <c r="C67" s="412"/>
      <c r="D67" s="177" t="s">
        <v>23</v>
      </c>
      <c r="E67" s="177" t="s">
        <v>24</v>
      </c>
      <c r="F67" s="177" t="s">
        <v>25</v>
      </c>
      <c r="G67" s="412"/>
      <c r="H67" s="177" t="s">
        <v>26</v>
      </c>
      <c r="I67" s="177" t="s">
        <v>27</v>
      </c>
      <c r="J67" s="177" t="s">
        <v>28</v>
      </c>
      <c r="K67" s="177" t="s">
        <v>29</v>
      </c>
      <c r="L67" s="177" t="s">
        <v>30</v>
      </c>
      <c r="M67" s="177" t="s">
        <v>31</v>
      </c>
      <c r="N67" s="177" t="s">
        <v>32</v>
      </c>
      <c r="O67" s="177" t="s">
        <v>33</v>
      </c>
    </row>
    <row r="68" spans="1:16">
      <c r="A68" s="178">
        <v>1</v>
      </c>
      <c r="B68" s="178">
        <v>2</v>
      </c>
      <c r="C68" s="178">
        <v>3</v>
      </c>
      <c r="D68" s="178">
        <v>4</v>
      </c>
      <c r="E68" s="178">
        <v>5</v>
      </c>
      <c r="F68" s="178">
        <v>6</v>
      </c>
      <c r="G68" s="178">
        <v>7</v>
      </c>
      <c r="H68" s="178">
        <v>8</v>
      </c>
      <c r="I68" s="178">
        <v>9</v>
      </c>
      <c r="J68" s="178">
        <v>10</v>
      </c>
      <c r="K68" s="178">
        <v>11</v>
      </c>
      <c r="L68" s="178">
        <v>12</v>
      </c>
      <c r="M68" s="178">
        <v>13</v>
      </c>
      <c r="N68" s="178">
        <v>14</v>
      </c>
      <c r="O68" s="178">
        <v>15</v>
      </c>
    </row>
    <row r="69" spans="1:16">
      <c r="A69" s="410" t="s">
        <v>34</v>
      </c>
      <c r="B69" s="410"/>
      <c r="C69" s="410"/>
      <c r="D69" s="410"/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O69" s="410"/>
    </row>
    <row r="70" spans="1:16">
      <c r="A70" s="181" t="s">
        <v>90</v>
      </c>
      <c r="B70" s="180" t="s">
        <v>495</v>
      </c>
      <c r="C70" s="240">
        <v>40</v>
      </c>
      <c r="D70" s="241">
        <v>1.24</v>
      </c>
      <c r="E70" s="241">
        <v>0.08</v>
      </c>
      <c r="F70" s="243">
        <v>2.6</v>
      </c>
      <c r="G70" s="240">
        <v>16</v>
      </c>
      <c r="H70" s="241">
        <v>0.04</v>
      </c>
      <c r="I70" s="240">
        <v>4</v>
      </c>
      <c r="J70" s="240">
        <v>20</v>
      </c>
      <c r="K70" s="241">
        <v>0.08</v>
      </c>
      <c r="L70" s="240">
        <v>8</v>
      </c>
      <c r="M70" s="243">
        <v>24.8</v>
      </c>
      <c r="N70" s="243">
        <v>8.4</v>
      </c>
      <c r="O70" s="241">
        <v>0.28000000000000003</v>
      </c>
    </row>
    <row r="71" spans="1:16">
      <c r="A71" s="179" t="s">
        <v>519</v>
      </c>
      <c r="B71" s="180" t="s">
        <v>496</v>
      </c>
      <c r="C71" s="240">
        <v>100</v>
      </c>
      <c r="D71" s="241">
        <v>10.17</v>
      </c>
      <c r="E71" s="241">
        <v>10.58</v>
      </c>
      <c r="F71" s="241">
        <v>2.4300000000000002</v>
      </c>
      <c r="G71" s="241">
        <v>146.22999999999999</v>
      </c>
      <c r="H71" s="241">
        <v>0.09</v>
      </c>
      <c r="I71" s="241">
        <v>3.06</v>
      </c>
      <c r="J71" s="243">
        <v>386.1</v>
      </c>
      <c r="K71" s="243">
        <v>4.7</v>
      </c>
      <c r="L71" s="243">
        <v>35.299999999999997</v>
      </c>
      <c r="M71" s="241">
        <v>164.16</v>
      </c>
      <c r="N71" s="241">
        <v>43.18</v>
      </c>
      <c r="O71" s="241">
        <v>0.76</v>
      </c>
    </row>
    <row r="72" spans="1:16">
      <c r="A72" s="181" t="s">
        <v>106</v>
      </c>
      <c r="B72" s="180" t="s">
        <v>123</v>
      </c>
      <c r="C72" s="240">
        <v>180</v>
      </c>
      <c r="D72" s="241">
        <v>7.81</v>
      </c>
      <c r="E72" s="241">
        <v>2.0499999999999998</v>
      </c>
      <c r="F72" s="243">
        <v>35.4</v>
      </c>
      <c r="G72" s="241">
        <v>190.96</v>
      </c>
      <c r="H72" s="241">
        <v>0.27</v>
      </c>
      <c r="I72" s="242"/>
      <c r="J72" s="241">
        <v>1.24</v>
      </c>
      <c r="K72" s="243">
        <v>0.5</v>
      </c>
      <c r="L72" s="243">
        <v>13.5</v>
      </c>
      <c r="M72" s="241">
        <v>184.99</v>
      </c>
      <c r="N72" s="241">
        <v>124.07</v>
      </c>
      <c r="O72" s="241">
        <v>4.16</v>
      </c>
    </row>
    <row r="73" spans="1:16">
      <c r="A73" s="179" t="s">
        <v>102</v>
      </c>
      <c r="B73" s="180" t="s">
        <v>497</v>
      </c>
      <c r="C73" s="240">
        <v>200</v>
      </c>
      <c r="D73" s="243">
        <v>0.2</v>
      </c>
      <c r="E73" s="241">
        <v>0.02</v>
      </c>
      <c r="F73" s="241">
        <v>1.67</v>
      </c>
      <c r="G73" s="241">
        <v>7.92</v>
      </c>
      <c r="H73" s="242"/>
      <c r="I73" s="243">
        <v>0.1</v>
      </c>
      <c r="J73" s="243">
        <v>0.5</v>
      </c>
      <c r="K73" s="242"/>
      <c r="L73" s="241">
        <v>4.95</v>
      </c>
      <c r="M73" s="241">
        <v>8.24</v>
      </c>
      <c r="N73" s="243">
        <v>4.4000000000000004</v>
      </c>
      <c r="O73" s="241">
        <v>0.82</v>
      </c>
    </row>
    <row r="74" spans="1:16">
      <c r="A74" s="179"/>
      <c r="B74" s="180" t="s">
        <v>64</v>
      </c>
      <c r="C74" s="240">
        <v>50</v>
      </c>
      <c r="D74" s="243">
        <v>3.3</v>
      </c>
      <c r="E74" s="243">
        <v>0.6</v>
      </c>
      <c r="F74" s="241">
        <v>19.82</v>
      </c>
      <c r="G74" s="240">
        <v>99</v>
      </c>
      <c r="H74" s="241">
        <v>0.09</v>
      </c>
      <c r="I74" s="242"/>
      <c r="J74" s="242"/>
      <c r="K74" s="243">
        <v>0.7</v>
      </c>
      <c r="L74" s="243">
        <v>14.5</v>
      </c>
      <c r="M74" s="240">
        <v>75</v>
      </c>
      <c r="N74" s="243">
        <v>23.5</v>
      </c>
      <c r="O74" s="241">
        <v>1.95</v>
      </c>
    </row>
    <row r="75" spans="1:16">
      <c r="A75" s="409" t="s">
        <v>63</v>
      </c>
      <c r="B75" s="409"/>
      <c r="C75" s="239">
        <v>570</v>
      </c>
      <c r="D75" s="241">
        <v>22.72</v>
      </c>
      <c r="E75" s="241">
        <v>13.33</v>
      </c>
      <c r="F75" s="241">
        <v>61.92</v>
      </c>
      <c r="G75" s="241">
        <v>460.11</v>
      </c>
      <c r="H75" s="241">
        <v>0.49</v>
      </c>
      <c r="I75" s="241">
        <v>7.16</v>
      </c>
      <c r="J75" s="241">
        <v>407.84</v>
      </c>
      <c r="K75" s="241">
        <v>5.98</v>
      </c>
      <c r="L75" s="241">
        <v>76.25</v>
      </c>
      <c r="M75" s="241">
        <v>457.19</v>
      </c>
      <c r="N75" s="241">
        <v>203.55</v>
      </c>
      <c r="O75" s="241">
        <v>7.97</v>
      </c>
    </row>
    <row r="76" spans="1:16">
      <c r="A76" s="410" t="s">
        <v>57</v>
      </c>
      <c r="B76" s="410"/>
      <c r="C76" s="410"/>
      <c r="D76" s="410"/>
      <c r="E76" s="410"/>
      <c r="F76" s="410"/>
      <c r="G76" s="410"/>
      <c r="H76" s="410"/>
      <c r="I76" s="410"/>
      <c r="J76" s="410"/>
      <c r="K76" s="410"/>
      <c r="L76" s="410"/>
      <c r="M76" s="410"/>
      <c r="N76" s="410"/>
      <c r="O76" s="410"/>
    </row>
    <row r="77" spans="1:16">
      <c r="A77" s="179" t="s">
        <v>92</v>
      </c>
      <c r="B77" s="180" t="s">
        <v>35</v>
      </c>
      <c r="C77" s="181">
        <v>150</v>
      </c>
      <c r="D77" s="182">
        <v>0.6</v>
      </c>
      <c r="E77" s="182">
        <v>0.6</v>
      </c>
      <c r="F77" s="182">
        <v>14.7</v>
      </c>
      <c r="G77" s="182">
        <v>70.5</v>
      </c>
      <c r="H77" s="179">
        <v>0.05</v>
      </c>
      <c r="I77" s="181">
        <v>15</v>
      </c>
      <c r="J77" s="182">
        <v>7.5</v>
      </c>
      <c r="K77" s="182">
        <v>0.3</v>
      </c>
      <c r="L77" s="181">
        <v>24</v>
      </c>
      <c r="M77" s="182">
        <v>16.5</v>
      </c>
      <c r="N77" s="182">
        <v>13.5</v>
      </c>
      <c r="O77" s="182">
        <v>3.3</v>
      </c>
    </row>
    <row r="78" spans="1:16">
      <c r="A78" s="179"/>
      <c r="B78" s="180" t="s">
        <v>66</v>
      </c>
      <c r="C78" s="181">
        <v>20</v>
      </c>
      <c r="D78" s="182">
        <v>1.5</v>
      </c>
      <c r="E78" s="179">
        <v>3.72</v>
      </c>
      <c r="F78" s="179">
        <v>8.26</v>
      </c>
      <c r="G78" s="179">
        <v>73.52</v>
      </c>
      <c r="H78" s="179">
        <v>0.03</v>
      </c>
      <c r="I78" s="179">
        <v>0.84</v>
      </c>
      <c r="J78" s="179">
        <v>41.99</v>
      </c>
      <c r="K78" s="179">
        <v>0.67</v>
      </c>
      <c r="L78" s="179">
        <v>22.14</v>
      </c>
      <c r="M78" s="179">
        <v>35.950000000000003</v>
      </c>
      <c r="N78" s="179">
        <v>21.69</v>
      </c>
      <c r="O78" s="179">
        <v>0.55000000000000004</v>
      </c>
    </row>
    <row r="79" spans="1:16">
      <c r="A79" s="409" t="s">
        <v>58</v>
      </c>
      <c r="B79" s="409"/>
      <c r="C79" s="178">
        <v>170</v>
      </c>
      <c r="D79" s="179">
        <v>2.1</v>
      </c>
      <c r="E79" s="179">
        <v>4.32</v>
      </c>
      <c r="F79" s="179">
        <v>22.96</v>
      </c>
      <c r="G79" s="179">
        <v>144.02000000000001</v>
      </c>
      <c r="H79" s="179">
        <v>0.08</v>
      </c>
      <c r="I79" s="179">
        <v>15.84</v>
      </c>
      <c r="J79" s="179">
        <v>49.49</v>
      </c>
      <c r="K79" s="179">
        <v>0.97</v>
      </c>
      <c r="L79" s="179">
        <v>46.14</v>
      </c>
      <c r="M79" s="179">
        <v>52.45</v>
      </c>
      <c r="N79" s="179">
        <v>35.19</v>
      </c>
      <c r="O79" s="179">
        <v>3.85</v>
      </c>
    </row>
    <row r="80" spans="1:16">
      <c r="A80" s="410" t="s">
        <v>12</v>
      </c>
      <c r="B80" s="410"/>
      <c r="C80" s="410"/>
      <c r="D80" s="410"/>
      <c r="E80" s="410"/>
      <c r="F80" s="410"/>
      <c r="G80" s="410"/>
      <c r="H80" s="410"/>
      <c r="I80" s="410"/>
      <c r="J80" s="410"/>
      <c r="K80" s="410"/>
      <c r="L80" s="410"/>
      <c r="M80" s="410"/>
      <c r="N80" s="410"/>
      <c r="O80" s="410"/>
    </row>
    <row r="81" spans="1:16">
      <c r="A81" s="183" t="s">
        <v>520</v>
      </c>
      <c r="B81" s="180" t="s">
        <v>498</v>
      </c>
      <c r="C81" s="245">
        <v>100</v>
      </c>
      <c r="D81" s="246">
        <v>1.08</v>
      </c>
      <c r="E81" s="246">
        <v>0.18</v>
      </c>
      <c r="F81" s="246">
        <v>7.63</v>
      </c>
      <c r="G81" s="245">
        <v>38</v>
      </c>
      <c r="H81" s="246">
        <v>0.05</v>
      </c>
      <c r="I81" s="246">
        <v>6.25</v>
      </c>
      <c r="J81" s="246">
        <v>1501.25</v>
      </c>
      <c r="K81" s="246">
        <v>0.35</v>
      </c>
      <c r="L81" s="246">
        <v>24.25</v>
      </c>
      <c r="M81" s="245">
        <v>44</v>
      </c>
      <c r="N81" s="246">
        <v>30.75</v>
      </c>
      <c r="O81" s="246">
        <v>1.08</v>
      </c>
    </row>
    <row r="82" spans="1:16">
      <c r="A82" s="179" t="s">
        <v>93</v>
      </c>
      <c r="B82" s="180" t="s">
        <v>499</v>
      </c>
      <c r="C82" s="245">
        <v>250</v>
      </c>
      <c r="D82" s="246">
        <v>4.58</v>
      </c>
      <c r="E82" s="248">
        <v>7.6</v>
      </c>
      <c r="F82" s="248">
        <v>9.8000000000000007</v>
      </c>
      <c r="G82" s="246">
        <v>126.41</v>
      </c>
      <c r="H82" s="246">
        <v>0.19</v>
      </c>
      <c r="I82" s="246">
        <v>20.149999999999999</v>
      </c>
      <c r="J82" s="245">
        <v>208</v>
      </c>
      <c r="K82" s="246">
        <v>2.42</v>
      </c>
      <c r="L82" s="246">
        <v>36.369999999999997</v>
      </c>
      <c r="M82" s="246">
        <v>72.739999999999995</v>
      </c>
      <c r="N82" s="246">
        <v>26.24</v>
      </c>
      <c r="O82" s="246">
        <v>1.29</v>
      </c>
    </row>
    <row r="83" spans="1:16">
      <c r="A83" s="182" t="s">
        <v>521</v>
      </c>
      <c r="B83" s="180" t="s">
        <v>500</v>
      </c>
      <c r="C83" s="245">
        <v>280</v>
      </c>
      <c r="D83" s="246">
        <v>31.85</v>
      </c>
      <c r="E83" s="248">
        <v>17.3</v>
      </c>
      <c r="F83" s="246">
        <v>38.450000000000003</v>
      </c>
      <c r="G83" s="246">
        <v>431.36</v>
      </c>
      <c r="H83" s="246">
        <v>0.37</v>
      </c>
      <c r="I83" s="246">
        <v>49.55</v>
      </c>
      <c r="J83" s="246">
        <v>364.61</v>
      </c>
      <c r="K83" s="246">
        <v>2.06</v>
      </c>
      <c r="L83" s="246">
        <v>69.180000000000007</v>
      </c>
      <c r="M83" s="246">
        <v>406.81</v>
      </c>
      <c r="N83" s="246">
        <v>94.26</v>
      </c>
      <c r="O83" s="246">
        <v>3.44</v>
      </c>
    </row>
    <row r="84" spans="1:16">
      <c r="A84" s="181" t="s">
        <v>100</v>
      </c>
      <c r="B84" s="180" t="s">
        <v>71</v>
      </c>
      <c r="C84" s="245">
        <v>200</v>
      </c>
      <c r="D84" s="246">
        <v>0.16</v>
      </c>
      <c r="E84" s="246">
        <v>0.16</v>
      </c>
      <c r="F84" s="246">
        <v>5.52</v>
      </c>
      <c r="G84" s="248">
        <v>25.2</v>
      </c>
      <c r="H84" s="246">
        <v>0.01</v>
      </c>
      <c r="I84" s="245">
        <v>4</v>
      </c>
      <c r="J84" s="245">
        <v>2</v>
      </c>
      <c r="K84" s="246">
        <v>0.08</v>
      </c>
      <c r="L84" s="248">
        <v>6.4</v>
      </c>
      <c r="M84" s="248">
        <v>4.4000000000000004</v>
      </c>
      <c r="N84" s="248">
        <v>3.6</v>
      </c>
      <c r="O84" s="246">
        <v>0.88</v>
      </c>
    </row>
    <row r="85" spans="1:16">
      <c r="A85" s="179"/>
      <c r="B85" s="180" t="s">
        <v>64</v>
      </c>
      <c r="C85" s="245">
        <v>60</v>
      </c>
      <c r="D85" s="246">
        <v>3.36</v>
      </c>
      <c r="E85" s="246">
        <v>0.66</v>
      </c>
      <c r="F85" s="246">
        <v>29.64</v>
      </c>
      <c r="G85" s="248">
        <v>118.8</v>
      </c>
      <c r="H85" s="248">
        <v>0.1</v>
      </c>
      <c r="I85" s="247"/>
      <c r="J85" s="247"/>
      <c r="K85" s="246">
        <v>0.84</v>
      </c>
      <c r="L85" s="248">
        <v>17.399999999999999</v>
      </c>
      <c r="M85" s="245">
        <v>90</v>
      </c>
      <c r="N85" s="248">
        <v>28.2</v>
      </c>
      <c r="O85" s="246">
        <v>2.34</v>
      </c>
    </row>
    <row r="86" spans="1:16">
      <c r="A86" s="409" t="s">
        <v>36</v>
      </c>
      <c r="B86" s="409"/>
      <c r="C86" s="244">
        <v>890</v>
      </c>
      <c r="D86" s="246">
        <v>41.03</v>
      </c>
      <c r="E86" s="246">
        <v>25.9</v>
      </c>
      <c r="F86" s="246">
        <v>91.04</v>
      </c>
      <c r="G86" s="246">
        <v>739.77</v>
      </c>
      <c r="H86" s="246">
        <v>0.72</v>
      </c>
      <c r="I86" s="246">
        <v>79.95</v>
      </c>
      <c r="J86" s="246">
        <v>2075.86</v>
      </c>
      <c r="K86" s="246">
        <v>5.75</v>
      </c>
      <c r="L86" s="248">
        <v>153.6</v>
      </c>
      <c r="M86" s="246">
        <v>617.95000000000005</v>
      </c>
      <c r="N86" s="246">
        <v>183.05</v>
      </c>
      <c r="O86" s="246">
        <v>9.0299999999999994</v>
      </c>
    </row>
    <row r="87" spans="1:16">
      <c r="A87" s="410" t="s">
        <v>156</v>
      </c>
      <c r="B87" s="410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</row>
    <row r="88" spans="1:16">
      <c r="A88" s="179" t="s">
        <v>92</v>
      </c>
      <c r="B88" s="180" t="s">
        <v>35</v>
      </c>
      <c r="C88" s="250">
        <v>150</v>
      </c>
      <c r="D88" s="253">
        <v>0.6</v>
      </c>
      <c r="E88" s="253">
        <v>0.6</v>
      </c>
      <c r="F88" s="253">
        <v>14.7</v>
      </c>
      <c r="G88" s="253">
        <v>70.5</v>
      </c>
      <c r="H88" s="251">
        <v>0.05</v>
      </c>
      <c r="I88" s="250">
        <v>15</v>
      </c>
      <c r="J88" s="253">
        <v>7.5</v>
      </c>
      <c r="K88" s="253">
        <v>0.3</v>
      </c>
      <c r="L88" s="250">
        <v>24</v>
      </c>
      <c r="M88" s="253">
        <v>16.5</v>
      </c>
      <c r="N88" s="253">
        <v>13.5</v>
      </c>
      <c r="O88" s="253">
        <v>3.3</v>
      </c>
    </row>
    <row r="89" spans="1:16">
      <c r="A89" s="183"/>
      <c r="B89" s="180" t="s">
        <v>492</v>
      </c>
      <c r="C89" s="250">
        <v>200</v>
      </c>
      <c r="D89" s="250">
        <v>6</v>
      </c>
      <c r="E89" s="250">
        <v>2</v>
      </c>
      <c r="F89" s="250">
        <v>8</v>
      </c>
      <c r="G89" s="250">
        <v>80</v>
      </c>
      <c r="H89" s="251">
        <v>0.08</v>
      </c>
      <c r="I89" s="253">
        <v>1.4</v>
      </c>
      <c r="J89" s="252"/>
      <c r="K89" s="252"/>
      <c r="L89" s="250">
        <v>240</v>
      </c>
      <c r="M89" s="250">
        <v>180</v>
      </c>
      <c r="N89" s="250">
        <v>28</v>
      </c>
      <c r="O89" s="253">
        <v>0.2</v>
      </c>
    </row>
    <row r="90" spans="1:16">
      <c r="A90" s="409" t="s">
        <v>159</v>
      </c>
      <c r="B90" s="409"/>
      <c r="C90" s="249">
        <v>350</v>
      </c>
      <c r="D90" s="251">
        <v>6.6</v>
      </c>
      <c r="E90" s="251">
        <v>2.6</v>
      </c>
      <c r="F90" s="251">
        <v>22.7</v>
      </c>
      <c r="G90" s="253">
        <v>150.5</v>
      </c>
      <c r="H90" s="251">
        <v>0.13</v>
      </c>
      <c r="I90" s="253">
        <v>16.399999999999999</v>
      </c>
      <c r="J90" s="253">
        <v>7.5</v>
      </c>
      <c r="K90" s="253">
        <v>0.3</v>
      </c>
      <c r="L90" s="250">
        <v>264</v>
      </c>
      <c r="M90" s="253">
        <v>196.5</v>
      </c>
      <c r="N90" s="253">
        <v>41.5</v>
      </c>
      <c r="O90" s="253">
        <v>3.5</v>
      </c>
    </row>
    <row r="91" spans="1:16">
      <c r="A91" s="409" t="s">
        <v>37</v>
      </c>
      <c r="B91" s="409"/>
      <c r="C91" s="254">
        <v>1980</v>
      </c>
      <c r="D91" s="251">
        <v>72.45</v>
      </c>
      <c r="E91" s="251">
        <v>46.15</v>
      </c>
      <c r="F91" s="251">
        <v>198.62</v>
      </c>
      <c r="G91" s="253">
        <v>1494.4</v>
      </c>
      <c r="H91" s="251">
        <v>1.42</v>
      </c>
      <c r="I91" s="251">
        <v>119.35</v>
      </c>
      <c r="J91" s="251">
        <v>2540.69</v>
      </c>
      <c r="K91" s="250">
        <v>13</v>
      </c>
      <c r="L91" s="251">
        <v>539.99</v>
      </c>
      <c r="M91" s="251">
        <v>1324.09</v>
      </c>
      <c r="N91" s="251">
        <v>463.29</v>
      </c>
      <c r="O91" s="251">
        <v>24.35</v>
      </c>
    </row>
    <row r="92" spans="1:16" s="165" customFormat="1">
      <c r="A92" s="166" t="s">
        <v>54</v>
      </c>
      <c r="B92" s="167" t="s">
        <v>556</v>
      </c>
      <c r="C92" s="168"/>
      <c r="D92" s="168"/>
      <c r="E92" s="168"/>
      <c r="F92" s="168"/>
      <c r="G92" s="168"/>
      <c r="H92" s="406"/>
      <c r="I92" s="406"/>
      <c r="J92" s="407"/>
      <c r="K92" s="407"/>
      <c r="L92" s="407"/>
      <c r="M92" s="407"/>
      <c r="N92" s="407"/>
      <c r="O92" s="407"/>
      <c r="P92" s="164"/>
    </row>
    <row r="93" spans="1:16" s="165" customFormat="1">
      <c r="A93" s="166" t="s">
        <v>55</v>
      </c>
      <c r="B93" s="167" t="s">
        <v>56</v>
      </c>
      <c r="C93" s="168"/>
      <c r="D93" s="168"/>
      <c r="E93" s="168"/>
      <c r="F93" s="168"/>
      <c r="G93" s="168"/>
      <c r="H93" s="406"/>
      <c r="I93" s="406"/>
      <c r="J93" s="408"/>
      <c r="K93" s="408"/>
      <c r="L93" s="408"/>
      <c r="M93" s="408"/>
      <c r="N93" s="408"/>
      <c r="O93" s="408"/>
      <c r="P93" s="164"/>
    </row>
    <row r="94" spans="1:16" s="165" customFormat="1">
      <c r="A94" s="169" t="s">
        <v>13</v>
      </c>
      <c r="B94" s="170" t="s">
        <v>40</v>
      </c>
      <c r="C94" s="171"/>
      <c r="D94" s="171"/>
      <c r="E94" s="171"/>
      <c r="F94" s="168"/>
      <c r="G94" s="168"/>
      <c r="H94" s="172"/>
      <c r="I94" s="172"/>
      <c r="J94" s="173"/>
      <c r="K94" s="173"/>
      <c r="L94" s="173"/>
      <c r="M94" s="173"/>
      <c r="N94" s="173"/>
      <c r="O94" s="173"/>
      <c r="P94" s="164"/>
    </row>
    <row r="95" spans="1:16" s="165" customFormat="1">
      <c r="A95" s="174" t="s">
        <v>15</v>
      </c>
      <c r="B95" s="175">
        <v>1</v>
      </c>
      <c r="C95" s="176"/>
      <c r="D95" s="168"/>
      <c r="E95" s="168"/>
      <c r="F95" s="168"/>
      <c r="G95" s="168"/>
      <c r="H95" s="172"/>
      <c r="I95" s="172"/>
      <c r="J95" s="173"/>
      <c r="K95" s="173"/>
      <c r="L95" s="173"/>
      <c r="M95" s="173"/>
      <c r="N95" s="173"/>
      <c r="O95" s="173"/>
      <c r="P95" s="164"/>
    </row>
    <row r="96" spans="1:16">
      <c r="A96" s="411" t="s">
        <v>16</v>
      </c>
      <c r="B96" s="411" t="s">
        <v>17</v>
      </c>
      <c r="C96" s="411" t="s">
        <v>18</v>
      </c>
      <c r="D96" s="414" t="s">
        <v>19</v>
      </c>
      <c r="E96" s="414"/>
      <c r="F96" s="414"/>
      <c r="G96" s="411" t="s">
        <v>20</v>
      </c>
      <c r="H96" s="414" t="s">
        <v>21</v>
      </c>
      <c r="I96" s="414"/>
      <c r="J96" s="414"/>
      <c r="K96" s="414"/>
      <c r="L96" s="414" t="s">
        <v>22</v>
      </c>
      <c r="M96" s="414"/>
      <c r="N96" s="414"/>
      <c r="O96" s="414"/>
    </row>
    <row r="97" spans="1:15">
      <c r="A97" s="412"/>
      <c r="B97" s="413"/>
      <c r="C97" s="412"/>
      <c r="D97" s="177" t="s">
        <v>23</v>
      </c>
      <c r="E97" s="177" t="s">
        <v>24</v>
      </c>
      <c r="F97" s="177" t="s">
        <v>25</v>
      </c>
      <c r="G97" s="412"/>
      <c r="H97" s="177" t="s">
        <v>26</v>
      </c>
      <c r="I97" s="177" t="s">
        <v>27</v>
      </c>
      <c r="J97" s="177" t="s">
        <v>28</v>
      </c>
      <c r="K97" s="177" t="s">
        <v>29</v>
      </c>
      <c r="L97" s="177" t="s">
        <v>30</v>
      </c>
      <c r="M97" s="177" t="s">
        <v>31</v>
      </c>
      <c r="N97" s="177" t="s">
        <v>32</v>
      </c>
      <c r="O97" s="177" t="s">
        <v>33</v>
      </c>
    </row>
    <row r="98" spans="1:15">
      <c r="A98" s="178">
        <v>1</v>
      </c>
      <c r="B98" s="178">
        <v>2</v>
      </c>
      <c r="C98" s="178">
        <v>3</v>
      </c>
      <c r="D98" s="178">
        <v>4</v>
      </c>
      <c r="E98" s="178">
        <v>5</v>
      </c>
      <c r="F98" s="178">
        <v>6</v>
      </c>
      <c r="G98" s="178">
        <v>7</v>
      </c>
      <c r="H98" s="178">
        <v>8</v>
      </c>
      <c r="I98" s="178">
        <v>9</v>
      </c>
      <c r="J98" s="178">
        <v>10</v>
      </c>
      <c r="K98" s="178">
        <v>11</v>
      </c>
      <c r="L98" s="178">
        <v>12</v>
      </c>
      <c r="M98" s="178">
        <v>13</v>
      </c>
      <c r="N98" s="178">
        <v>14</v>
      </c>
      <c r="O98" s="178">
        <v>15</v>
      </c>
    </row>
    <row r="99" spans="1:15">
      <c r="A99" s="410" t="s">
        <v>34</v>
      </c>
      <c r="B99" s="410"/>
      <c r="C99" s="410"/>
      <c r="D99" s="410"/>
      <c r="E99" s="410"/>
      <c r="F99" s="410"/>
      <c r="G99" s="410"/>
      <c r="H99" s="410"/>
      <c r="I99" s="410"/>
      <c r="J99" s="410"/>
      <c r="K99" s="410"/>
      <c r="L99" s="410"/>
      <c r="M99" s="410"/>
      <c r="N99" s="410"/>
      <c r="O99" s="410"/>
    </row>
    <row r="100" spans="1:15">
      <c r="A100" s="179" t="s">
        <v>522</v>
      </c>
      <c r="B100" s="180" t="s">
        <v>204</v>
      </c>
      <c r="C100" s="256">
        <v>100</v>
      </c>
      <c r="D100" s="257">
        <v>2.2799999999999998</v>
      </c>
      <c r="E100" s="257">
        <v>5.15</v>
      </c>
      <c r="F100" s="257">
        <v>17.93</v>
      </c>
      <c r="G100" s="259">
        <v>129.19999999999999</v>
      </c>
      <c r="H100" s="257">
        <v>7.0000000000000007E-2</v>
      </c>
      <c r="I100" s="257">
        <v>4.75</v>
      </c>
      <c r="J100" s="257">
        <v>1645.75</v>
      </c>
      <c r="K100" s="257">
        <v>3.88</v>
      </c>
      <c r="L100" s="257">
        <v>60.25</v>
      </c>
      <c r="M100" s="257">
        <v>77.849999999999994</v>
      </c>
      <c r="N100" s="257">
        <v>54.75</v>
      </c>
      <c r="O100" s="257">
        <v>1.33</v>
      </c>
    </row>
    <row r="101" spans="1:15">
      <c r="A101" s="179" t="s">
        <v>513</v>
      </c>
      <c r="B101" s="180" t="s">
        <v>59</v>
      </c>
      <c r="C101" s="256">
        <v>250</v>
      </c>
      <c r="D101" s="259">
        <v>24.3</v>
      </c>
      <c r="E101" s="259">
        <v>7.3</v>
      </c>
      <c r="F101" s="257">
        <v>5.36</v>
      </c>
      <c r="G101" s="257">
        <v>183.69</v>
      </c>
      <c r="H101" s="257">
        <v>0.03</v>
      </c>
      <c r="I101" s="257">
        <v>0.91</v>
      </c>
      <c r="J101" s="256">
        <v>7</v>
      </c>
      <c r="K101" s="257">
        <v>2.75</v>
      </c>
      <c r="L101" s="257">
        <v>109.53</v>
      </c>
      <c r="M101" s="257">
        <v>118.25</v>
      </c>
      <c r="N101" s="257">
        <v>28.13</v>
      </c>
      <c r="O101" s="257">
        <v>0.51</v>
      </c>
    </row>
    <row r="102" spans="1:15">
      <c r="A102" s="181" t="s">
        <v>98</v>
      </c>
      <c r="B102" s="180" t="s">
        <v>69</v>
      </c>
      <c r="C102" s="256">
        <v>200</v>
      </c>
      <c r="D102" s="257">
        <v>3.04</v>
      </c>
      <c r="E102" s="257">
        <v>1.54</v>
      </c>
      <c r="F102" s="257">
        <v>6.54</v>
      </c>
      <c r="G102" s="257">
        <v>52.55</v>
      </c>
      <c r="H102" s="257">
        <v>0.04</v>
      </c>
      <c r="I102" s="259">
        <v>1.3</v>
      </c>
      <c r="J102" s="256">
        <v>10</v>
      </c>
      <c r="K102" s="258"/>
      <c r="L102" s="257">
        <v>120.21</v>
      </c>
      <c r="M102" s="256">
        <v>90</v>
      </c>
      <c r="N102" s="257">
        <v>14.05</v>
      </c>
      <c r="O102" s="259">
        <v>0.1</v>
      </c>
    </row>
    <row r="103" spans="1:15">
      <c r="A103" s="179"/>
      <c r="B103" s="180" t="s">
        <v>64</v>
      </c>
      <c r="C103" s="256">
        <v>50</v>
      </c>
      <c r="D103" s="259">
        <v>3.3</v>
      </c>
      <c r="E103" s="259">
        <v>0.6</v>
      </c>
      <c r="F103" s="257">
        <v>19.82</v>
      </c>
      <c r="G103" s="256">
        <v>99</v>
      </c>
      <c r="H103" s="257">
        <v>0.09</v>
      </c>
      <c r="I103" s="258"/>
      <c r="J103" s="258"/>
      <c r="K103" s="259">
        <v>0.7</v>
      </c>
      <c r="L103" s="259">
        <v>14.5</v>
      </c>
      <c r="M103" s="256">
        <v>75</v>
      </c>
      <c r="N103" s="259">
        <v>23.5</v>
      </c>
      <c r="O103" s="257">
        <v>1.95</v>
      </c>
    </row>
    <row r="104" spans="1:15">
      <c r="A104" s="409" t="s">
        <v>63</v>
      </c>
      <c r="B104" s="409"/>
      <c r="C104" s="255">
        <v>600</v>
      </c>
      <c r="D104" s="257">
        <v>32.92</v>
      </c>
      <c r="E104" s="257">
        <v>14.59</v>
      </c>
      <c r="F104" s="257">
        <v>49.65</v>
      </c>
      <c r="G104" s="257">
        <v>464.44</v>
      </c>
      <c r="H104" s="257">
        <v>0.23</v>
      </c>
      <c r="I104" s="257">
        <v>6.96</v>
      </c>
      <c r="J104" s="257">
        <v>1662.75</v>
      </c>
      <c r="K104" s="257">
        <v>7.33</v>
      </c>
      <c r="L104" s="257">
        <v>304.49</v>
      </c>
      <c r="M104" s="259">
        <v>361.1</v>
      </c>
      <c r="N104" s="257">
        <v>120.43</v>
      </c>
      <c r="O104" s="257">
        <v>3.89</v>
      </c>
    </row>
    <row r="105" spans="1:15">
      <c r="A105" s="410" t="s">
        <v>57</v>
      </c>
      <c r="B105" s="410"/>
      <c r="C105" s="410"/>
      <c r="D105" s="410"/>
      <c r="E105" s="410"/>
      <c r="F105" s="410"/>
      <c r="G105" s="410"/>
      <c r="H105" s="410"/>
      <c r="I105" s="410"/>
      <c r="J105" s="410"/>
      <c r="K105" s="410"/>
      <c r="L105" s="410"/>
      <c r="M105" s="410"/>
      <c r="N105" s="410"/>
      <c r="O105" s="410"/>
    </row>
    <row r="106" spans="1:15">
      <c r="A106" s="179" t="s">
        <v>92</v>
      </c>
      <c r="B106" s="180" t="s">
        <v>35</v>
      </c>
      <c r="C106" s="181">
        <v>150</v>
      </c>
      <c r="D106" s="182">
        <v>0.6</v>
      </c>
      <c r="E106" s="182">
        <v>0.6</v>
      </c>
      <c r="F106" s="182">
        <v>14.7</v>
      </c>
      <c r="G106" s="182">
        <v>70.5</v>
      </c>
      <c r="H106" s="179">
        <v>0.05</v>
      </c>
      <c r="I106" s="181">
        <v>15</v>
      </c>
      <c r="J106" s="182">
        <v>7.5</v>
      </c>
      <c r="K106" s="182">
        <v>0.3</v>
      </c>
      <c r="L106" s="181">
        <v>24</v>
      </c>
      <c r="M106" s="182">
        <v>16.5</v>
      </c>
      <c r="N106" s="182">
        <v>13.5</v>
      </c>
      <c r="O106" s="182">
        <v>3.3</v>
      </c>
    </row>
    <row r="107" spans="1:15">
      <c r="A107" s="179"/>
      <c r="B107" s="180" t="s">
        <v>66</v>
      </c>
      <c r="C107" s="181">
        <v>20</v>
      </c>
      <c r="D107" s="182">
        <v>1.5</v>
      </c>
      <c r="E107" s="179">
        <v>3.72</v>
      </c>
      <c r="F107" s="179">
        <v>8.26</v>
      </c>
      <c r="G107" s="179">
        <v>73.52</v>
      </c>
      <c r="H107" s="179">
        <v>0.03</v>
      </c>
      <c r="I107" s="179">
        <v>0.84</v>
      </c>
      <c r="J107" s="179">
        <v>41.99</v>
      </c>
      <c r="K107" s="179">
        <v>0.67</v>
      </c>
      <c r="L107" s="179">
        <v>22.14</v>
      </c>
      <c r="M107" s="179">
        <v>35.950000000000003</v>
      </c>
      <c r="N107" s="179">
        <v>21.69</v>
      </c>
      <c r="O107" s="179">
        <v>0.55000000000000004</v>
      </c>
    </row>
    <row r="108" spans="1:15">
      <c r="A108" s="409" t="s">
        <v>58</v>
      </c>
      <c r="B108" s="409"/>
      <c r="C108" s="178">
        <v>170</v>
      </c>
      <c r="D108" s="179">
        <v>2.1</v>
      </c>
      <c r="E108" s="179">
        <v>4.32</v>
      </c>
      <c r="F108" s="179">
        <v>22.96</v>
      </c>
      <c r="G108" s="179">
        <v>144.02000000000001</v>
      </c>
      <c r="H108" s="179">
        <v>0.08</v>
      </c>
      <c r="I108" s="179">
        <v>15.84</v>
      </c>
      <c r="J108" s="179">
        <v>49.49</v>
      </c>
      <c r="K108" s="179">
        <v>0.97</v>
      </c>
      <c r="L108" s="179">
        <v>46.14</v>
      </c>
      <c r="M108" s="179">
        <v>52.45</v>
      </c>
      <c r="N108" s="179">
        <v>35.19</v>
      </c>
      <c r="O108" s="179">
        <v>3.85</v>
      </c>
    </row>
    <row r="109" spans="1:15">
      <c r="A109" s="410" t="s">
        <v>12</v>
      </c>
      <c r="B109" s="410"/>
      <c r="C109" s="410"/>
      <c r="D109" s="410"/>
      <c r="E109" s="410"/>
      <c r="F109" s="410"/>
      <c r="G109" s="410"/>
      <c r="H109" s="410"/>
      <c r="I109" s="410"/>
      <c r="J109" s="410"/>
      <c r="K109" s="410"/>
      <c r="L109" s="410"/>
      <c r="M109" s="410"/>
      <c r="N109" s="410"/>
      <c r="O109" s="410"/>
    </row>
    <row r="110" spans="1:15">
      <c r="A110" s="181" t="s">
        <v>523</v>
      </c>
      <c r="B110" s="180" t="s">
        <v>210</v>
      </c>
      <c r="C110" s="261">
        <v>100</v>
      </c>
      <c r="D110" s="262">
        <v>1.51</v>
      </c>
      <c r="E110" s="262">
        <v>8.18</v>
      </c>
      <c r="F110" s="262">
        <v>8.1199999999999992</v>
      </c>
      <c r="G110" s="262">
        <v>112.75</v>
      </c>
      <c r="H110" s="262">
        <v>0.06</v>
      </c>
      <c r="I110" s="262">
        <v>10.15</v>
      </c>
      <c r="J110" s="262">
        <v>267.11</v>
      </c>
      <c r="K110" s="262">
        <v>3.67</v>
      </c>
      <c r="L110" s="262">
        <v>24.72</v>
      </c>
      <c r="M110" s="262">
        <v>45.36</v>
      </c>
      <c r="N110" s="262">
        <v>20.75</v>
      </c>
      <c r="O110" s="262">
        <v>0.84</v>
      </c>
    </row>
    <row r="111" spans="1:15" ht="28">
      <c r="A111" s="179" t="s">
        <v>524</v>
      </c>
      <c r="B111" s="180" t="s">
        <v>501</v>
      </c>
      <c r="C111" s="261">
        <v>250</v>
      </c>
      <c r="D111" s="262">
        <v>4.1399999999999997</v>
      </c>
      <c r="E111" s="262">
        <v>3.99</v>
      </c>
      <c r="F111" s="262">
        <v>16.670000000000002</v>
      </c>
      <c r="G111" s="262">
        <v>119.82</v>
      </c>
      <c r="H111" s="264">
        <v>0.2</v>
      </c>
      <c r="I111" s="264">
        <v>16.600000000000001</v>
      </c>
      <c r="J111" s="262">
        <v>206.83</v>
      </c>
      <c r="K111" s="262">
        <v>1.1100000000000001</v>
      </c>
      <c r="L111" s="262">
        <v>20.239999999999998</v>
      </c>
      <c r="M111" s="262">
        <v>83.71</v>
      </c>
      <c r="N111" s="262">
        <v>27.46</v>
      </c>
      <c r="O111" s="264">
        <v>1.1000000000000001</v>
      </c>
    </row>
    <row r="112" spans="1:15">
      <c r="A112" s="179" t="s">
        <v>94</v>
      </c>
      <c r="B112" s="180" t="s">
        <v>217</v>
      </c>
      <c r="C112" s="261">
        <v>100</v>
      </c>
      <c r="D112" s="262">
        <v>15.79</v>
      </c>
      <c r="E112" s="262">
        <v>12.31</v>
      </c>
      <c r="F112" s="262">
        <v>10.119999999999999</v>
      </c>
      <c r="G112" s="262">
        <v>211.94</v>
      </c>
      <c r="H112" s="262">
        <v>0.12</v>
      </c>
      <c r="I112" s="262">
        <v>2.5299999999999998</v>
      </c>
      <c r="J112" s="262">
        <v>27.26</v>
      </c>
      <c r="K112" s="262">
        <v>1.45</v>
      </c>
      <c r="L112" s="262">
        <v>44.02</v>
      </c>
      <c r="M112" s="262">
        <v>189.45</v>
      </c>
      <c r="N112" s="262">
        <v>31.45</v>
      </c>
      <c r="O112" s="262">
        <v>1.1499999999999999</v>
      </c>
    </row>
    <row r="113" spans="1:16">
      <c r="A113" s="181" t="s">
        <v>525</v>
      </c>
      <c r="B113" s="180" t="s">
        <v>221</v>
      </c>
      <c r="C113" s="261">
        <v>180</v>
      </c>
      <c r="D113" s="262">
        <v>4.75</v>
      </c>
      <c r="E113" s="262">
        <v>4.7699999999999996</v>
      </c>
      <c r="F113" s="262">
        <v>14.73</v>
      </c>
      <c r="G113" s="262">
        <v>121.46</v>
      </c>
      <c r="H113" s="262">
        <v>0.09</v>
      </c>
      <c r="I113" s="262">
        <v>95.85</v>
      </c>
      <c r="J113" s="262">
        <v>86.18</v>
      </c>
      <c r="K113" s="262">
        <v>2.0499999999999998</v>
      </c>
      <c r="L113" s="262">
        <v>107.03</v>
      </c>
      <c r="M113" s="262">
        <v>91.33</v>
      </c>
      <c r="N113" s="262">
        <v>43.53</v>
      </c>
      <c r="O113" s="262">
        <v>1.62</v>
      </c>
    </row>
    <row r="114" spans="1:16">
      <c r="A114" s="181" t="s">
        <v>98</v>
      </c>
      <c r="B114" s="180" t="s">
        <v>68</v>
      </c>
      <c r="C114" s="261">
        <v>200</v>
      </c>
      <c r="D114" s="262">
        <v>0.37</v>
      </c>
      <c r="E114" s="262">
        <v>0.02</v>
      </c>
      <c r="F114" s="262">
        <v>11.63</v>
      </c>
      <c r="G114" s="262">
        <v>49.41</v>
      </c>
      <c r="H114" s="263"/>
      <c r="I114" s="262">
        <v>0.34</v>
      </c>
      <c r="J114" s="262">
        <v>0.51</v>
      </c>
      <c r="K114" s="262">
        <v>0.17</v>
      </c>
      <c r="L114" s="262">
        <v>18.87</v>
      </c>
      <c r="M114" s="262">
        <v>13.09</v>
      </c>
      <c r="N114" s="264">
        <v>5.0999999999999996</v>
      </c>
      <c r="O114" s="262">
        <v>1.02</v>
      </c>
    </row>
    <row r="115" spans="1:16">
      <c r="A115" s="179"/>
      <c r="B115" s="180" t="s">
        <v>64</v>
      </c>
      <c r="C115" s="261">
        <v>60</v>
      </c>
      <c r="D115" s="262">
        <v>3.36</v>
      </c>
      <c r="E115" s="262">
        <v>0.66</v>
      </c>
      <c r="F115" s="262">
        <v>29.64</v>
      </c>
      <c r="G115" s="264">
        <v>118.8</v>
      </c>
      <c r="H115" s="264">
        <v>0.1</v>
      </c>
      <c r="I115" s="263"/>
      <c r="J115" s="263"/>
      <c r="K115" s="262">
        <v>0.84</v>
      </c>
      <c r="L115" s="264">
        <v>17.399999999999999</v>
      </c>
      <c r="M115" s="261">
        <v>90</v>
      </c>
      <c r="N115" s="264">
        <v>28.2</v>
      </c>
      <c r="O115" s="262">
        <v>2.34</v>
      </c>
    </row>
    <row r="116" spans="1:16">
      <c r="A116" s="409" t="s">
        <v>36</v>
      </c>
      <c r="B116" s="409"/>
      <c r="C116" s="260">
        <v>890</v>
      </c>
      <c r="D116" s="262">
        <v>29.92</v>
      </c>
      <c r="E116" s="262">
        <v>29.93</v>
      </c>
      <c r="F116" s="262">
        <v>90.91</v>
      </c>
      <c r="G116" s="262">
        <v>734.18</v>
      </c>
      <c r="H116" s="262">
        <v>0.56999999999999995</v>
      </c>
      <c r="I116" s="262">
        <v>125.47</v>
      </c>
      <c r="J116" s="262">
        <v>587.89</v>
      </c>
      <c r="K116" s="262">
        <v>9.2899999999999991</v>
      </c>
      <c r="L116" s="262">
        <v>232.28</v>
      </c>
      <c r="M116" s="262">
        <v>512.94000000000005</v>
      </c>
      <c r="N116" s="262">
        <v>156.49</v>
      </c>
      <c r="O116" s="262">
        <v>8.07</v>
      </c>
    </row>
    <row r="117" spans="1:16">
      <c r="A117" s="410" t="s">
        <v>156</v>
      </c>
      <c r="B117" s="410"/>
      <c r="C117" s="410"/>
      <c r="D117" s="410"/>
      <c r="E117" s="410"/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</row>
    <row r="118" spans="1:16">
      <c r="A118" s="179" t="s">
        <v>92</v>
      </c>
      <c r="B118" s="180" t="s">
        <v>35</v>
      </c>
      <c r="C118" s="266">
        <v>150</v>
      </c>
      <c r="D118" s="269">
        <v>0.6</v>
      </c>
      <c r="E118" s="269">
        <v>0.6</v>
      </c>
      <c r="F118" s="269">
        <v>14.7</v>
      </c>
      <c r="G118" s="269">
        <v>70.5</v>
      </c>
      <c r="H118" s="267">
        <v>0.05</v>
      </c>
      <c r="I118" s="266">
        <v>15</v>
      </c>
      <c r="J118" s="269">
        <v>7.5</v>
      </c>
      <c r="K118" s="269">
        <v>0.3</v>
      </c>
      <c r="L118" s="266">
        <v>24</v>
      </c>
      <c r="M118" s="269">
        <v>16.5</v>
      </c>
      <c r="N118" s="269">
        <v>13.5</v>
      </c>
      <c r="O118" s="269">
        <v>3.3</v>
      </c>
    </row>
    <row r="119" spans="1:16">
      <c r="A119" s="183"/>
      <c r="B119" s="180" t="s">
        <v>492</v>
      </c>
      <c r="C119" s="266">
        <v>200</v>
      </c>
      <c r="D119" s="266">
        <v>6</v>
      </c>
      <c r="E119" s="266">
        <v>2</v>
      </c>
      <c r="F119" s="266">
        <v>8</v>
      </c>
      <c r="G119" s="266">
        <v>80</v>
      </c>
      <c r="H119" s="267">
        <v>0.08</v>
      </c>
      <c r="I119" s="269">
        <v>1.4</v>
      </c>
      <c r="J119" s="268"/>
      <c r="K119" s="268"/>
      <c r="L119" s="266">
        <v>240</v>
      </c>
      <c r="M119" s="266">
        <v>180</v>
      </c>
      <c r="N119" s="266">
        <v>28</v>
      </c>
      <c r="O119" s="269">
        <v>0.2</v>
      </c>
    </row>
    <row r="120" spans="1:16">
      <c r="A120" s="409" t="s">
        <v>159</v>
      </c>
      <c r="B120" s="409"/>
      <c r="C120" s="265">
        <v>350</v>
      </c>
      <c r="D120" s="267">
        <v>6.6</v>
      </c>
      <c r="E120" s="267">
        <v>2.6</v>
      </c>
      <c r="F120" s="267">
        <v>22.7</v>
      </c>
      <c r="G120" s="269">
        <v>150.5</v>
      </c>
      <c r="H120" s="267">
        <v>0.13</v>
      </c>
      <c r="I120" s="269">
        <v>16.399999999999999</v>
      </c>
      <c r="J120" s="269">
        <v>7.5</v>
      </c>
      <c r="K120" s="269">
        <v>0.3</v>
      </c>
      <c r="L120" s="266">
        <v>264</v>
      </c>
      <c r="M120" s="269">
        <v>196.5</v>
      </c>
      <c r="N120" s="269">
        <v>41.5</v>
      </c>
      <c r="O120" s="269">
        <v>3.5</v>
      </c>
    </row>
    <row r="121" spans="1:16">
      <c r="A121" s="409" t="s">
        <v>37</v>
      </c>
      <c r="B121" s="409"/>
      <c r="C121" s="270">
        <v>2010</v>
      </c>
      <c r="D121" s="267">
        <v>71.540000000000006</v>
      </c>
      <c r="E121" s="267">
        <v>51.44</v>
      </c>
      <c r="F121" s="267">
        <v>186.22</v>
      </c>
      <c r="G121" s="267">
        <v>1493.14</v>
      </c>
      <c r="H121" s="267">
        <v>1.01</v>
      </c>
      <c r="I121" s="267">
        <v>164.67</v>
      </c>
      <c r="J121" s="267">
        <v>2307.63</v>
      </c>
      <c r="K121" s="267">
        <v>17.89</v>
      </c>
      <c r="L121" s="267">
        <v>846.91</v>
      </c>
      <c r="M121" s="267">
        <v>1122.99</v>
      </c>
      <c r="N121" s="267">
        <v>353.61</v>
      </c>
      <c r="O121" s="267">
        <v>19.309999999999999</v>
      </c>
    </row>
    <row r="122" spans="1:16" s="165" customFormat="1">
      <c r="A122" s="166" t="s">
        <v>54</v>
      </c>
      <c r="B122" s="167" t="s">
        <v>556</v>
      </c>
      <c r="C122" s="168"/>
      <c r="D122" s="168"/>
      <c r="E122" s="168"/>
      <c r="F122" s="168"/>
      <c r="G122" s="168"/>
      <c r="H122" s="406"/>
      <c r="I122" s="406"/>
      <c r="J122" s="407"/>
      <c r="K122" s="407"/>
      <c r="L122" s="407"/>
      <c r="M122" s="407"/>
      <c r="N122" s="407"/>
      <c r="O122" s="407"/>
      <c r="P122" s="164"/>
    </row>
    <row r="123" spans="1:16" s="165" customFormat="1">
      <c r="A123" s="166" t="s">
        <v>55</v>
      </c>
      <c r="B123" s="167" t="s">
        <v>56</v>
      </c>
      <c r="C123" s="168"/>
      <c r="D123" s="168"/>
      <c r="E123" s="168"/>
      <c r="F123" s="168"/>
      <c r="G123" s="168"/>
      <c r="H123" s="406"/>
      <c r="I123" s="406"/>
      <c r="J123" s="408"/>
      <c r="K123" s="408"/>
      <c r="L123" s="408"/>
      <c r="M123" s="408"/>
      <c r="N123" s="408"/>
      <c r="O123" s="408"/>
      <c r="P123" s="164"/>
    </row>
    <row r="124" spans="1:16" s="165" customFormat="1">
      <c r="A124" s="169" t="s">
        <v>13</v>
      </c>
      <c r="B124" s="170" t="s">
        <v>41</v>
      </c>
      <c r="C124" s="171"/>
      <c r="D124" s="171"/>
      <c r="E124" s="171"/>
      <c r="F124" s="168"/>
      <c r="G124" s="168"/>
      <c r="H124" s="172"/>
      <c r="I124" s="172"/>
      <c r="J124" s="173"/>
      <c r="K124" s="173"/>
      <c r="L124" s="173"/>
      <c r="M124" s="173"/>
      <c r="N124" s="173"/>
      <c r="O124" s="173"/>
      <c r="P124" s="164"/>
    </row>
    <row r="125" spans="1:16" s="165" customFormat="1">
      <c r="A125" s="174" t="s">
        <v>15</v>
      </c>
      <c r="B125" s="175">
        <v>1</v>
      </c>
      <c r="C125" s="176"/>
      <c r="D125" s="168"/>
      <c r="E125" s="168"/>
      <c r="F125" s="168"/>
      <c r="G125" s="168"/>
      <c r="H125" s="172"/>
      <c r="I125" s="172"/>
      <c r="J125" s="173"/>
      <c r="K125" s="173"/>
      <c r="L125" s="173"/>
      <c r="M125" s="173"/>
      <c r="N125" s="173"/>
      <c r="O125" s="173"/>
      <c r="P125" s="164"/>
    </row>
    <row r="126" spans="1:16">
      <c r="A126" s="411" t="s">
        <v>16</v>
      </c>
      <c r="B126" s="411" t="s">
        <v>17</v>
      </c>
      <c r="C126" s="411" t="s">
        <v>18</v>
      </c>
      <c r="D126" s="414" t="s">
        <v>19</v>
      </c>
      <c r="E126" s="414"/>
      <c r="F126" s="414"/>
      <c r="G126" s="411" t="s">
        <v>20</v>
      </c>
      <c r="H126" s="414" t="s">
        <v>21</v>
      </c>
      <c r="I126" s="414"/>
      <c r="J126" s="414"/>
      <c r="K126" s="414"/>
      <c r="L126" s="414" t="s">
        <v>22</v>
      </c>
      <c r="M126" s="414"/>
      <c r="N126" s="414"/>
      <c r="O126" s="414"/>
    </row>
    <row r="127" spans="1:16">
      <c r="A127" s="412"/>
      <c r="B127" s="413"/>
      <c r="C127" s="412"/>
      <c r="D127" s="177" t="s">
        <v>23</v>
      </c>
      <c r="E127" s="177" t="s">
        <v>24</v>
      </c>
      <c r="F127" s="177" t="s">
        <v>25</v>
      </c>
      <c r="G127" s="412"/>
      <c r="H127" s="177" t="s">
        <v>26</v>
      </c>
      <c r="I127" s="177" t="s">
        <v>27</v>
      </c>
      <c r="J127" s="177" t="s">
        <v>28</v>
      </c>
      <c r="K127" s="177" t="s">
        <v>29</v>
      </c>
      <c r="L127" s="177" t="s">
        <v>30</v>
      </c>
      <c r="M127" s="177" t="s">
        <v>31</v>
      </c>
      <c r="N127" s="177" t="s">
        <v>32</v>
      </c>
      <c r="O127" s="177" t="s">
        <v>33</v>
      </c>
    </row>
    <row r="128" spans="1:16">
      <c r="A128" s="178">
        <v>1</v>
      </c>
      <c r="B128" s="178">
        <v>2</v>
      </c>
      <c r="C128" s="178">
        <v>3</v>
      </c>
      <c r="D128" s="178">
        <v>4</v>
      </c>
      <c r="E128" s="178">
        <v>5</v>
      </c>
      <c r="F128" s="178">
        <v>6</v>
      </c>
      <c r="G128" s="178">
        <v>7</v>
      </c>
      <c r="H128" s="178">
        <v>8</v>
      </c>
      <c r="I128" s="178">
        <v>9</v>
      </c>
      <c r="J128" s="178">
        <v>10</v>
      </c>
      <c r="K128" s="178">
        <v>11</v>
      </c>
      <c r="L128" s="178">
        <v>12</v>
      </c>
      <c r="M128" s="178">
        <v>13</v>
      </c>
      <c r="N128" s="178">
        <v>14</v>
      </c>
      <c r="O128" s="178">
        <v>15</v>
      </c>
    </row>
    <row r="129" spans="1:15">
      <c r="A129" s="410" t="s">
        <v>34</v>
      </c>
      <c r="B129" s="410"/>
      <c r="C129" s="410"/>
      <c r="D129" s="410"/>
      <c r="E129" s="410"/>
      <c r="F129" s="410"/>
      <c r="G129" s="410"/>
      <c r="H129" s="410"/>
      <c r="I129" s="410"/>
      <c r="J129" s="410"/>
      <c r="K129" s="410"/>
      <c r="L129" s="410"/>
      <c r="M129" s="410"/>
      <c r="N129" s="410"/>
      <c r="O129" s="410"/>
    </row>
    <row r="130" spans="1:15">
      <c r="A130" s="179" t="s">
        <v>103</v>
      </c>
      <c r="B130" s="180" t="s">
        <v>563</v>
      </c>
      <c r="C130" s="272">
        <v>250</v>
      </c>
      <c r="D130" s="273">
        <v>37.44</v>
      </c>
      <c r="E130" s="275">
        <v>15.5</v>
      </c>
      <c r="F130" s="273">
        <v>30.439999999999998</v>
      </c>
      <c r="G130" s="273">
        <v>418.89</v>
      </c>
      <c r="H130" s="273">
        <v>0.16999999999999998</v>
      </c>
      <c r="I130" s="273">
        <v>8.34</v>
      </c>
      <c r="J130" s="273">
        <v>57.35</v>
      </c>
      <c r="K130" s="273">
        <v>2.5299999999999998</v>
      </c>
      <c r="L130" s="275">
        <v>301.2</v>
      </c>
      <c r="M130" s="273">
        <v>458.94</v>
      </c>
      <c r="N130" s="272">
        <v>78</v>
      </c>
      <c r="O130" s="273">
        <v>1.8</v>
      </c>
    </row>
    <row r="131" spans="1:15">
      <c r="A131" s="181" t="s">
        <v>104</v>
      </c>
      <c r="B131" s="180" t="s">
        <v>72</v>
      </c>
      <c r="C131" s="272">
        <v>200</v>
      </c>
      <c r="D131" s="273">
        <v>3.64</v>
      </c>
      <c r="E131" s="273">
        <v>1.94</v>
      </c>
      <c r="F131" s="273">
        <v>6.28</v>
      </c>
      <c r="G131" s="273">
        <v>58.01</v>
      </c>
      <c r="H131" s="273">
        <v>0.04</v>
      </c>
      <c r="I131" s="273">
        <v>1.1599999999999999</v>
      </c>
      <c r="J131" s="273">
        <v>9.02</v>
      </c>
      <c r="K131" s="273">
        <v>0.01</v>
      </c>
      <c r="L131" s="273">
        <v>111.92</v>
      </c>
      <c r="M131" s="275">
        <v>106.3</v>
      </c>
      <c r="N131" s="273">
        <v>29.46</v>
      </c>
      <c r="O131" s="273">
        <v>0.97</v>
      </c>
    </row>
    <row r="132" spans="1:15">
      <c r="A132" s="179"/>
      <c r="B132" s="180" t="s">
        <v>64</v>
      </c>
      <c r="C132" s="272">
        <v>50</v>
      </c>
      <c r="D132" s="275">
        <v>3.3</v>
      </c>
      <c r="E132" s="275">
        <v>0.6</v>
      </c>
      <c r="F132" s="273">
        <v>19.82</v>
      </c>
      <c r="G132" s="272">
        <v>99</v>
      </c>
      <c r="H132" s="273">
        <v>0.09</v>
      </c>
      <c r="I132" s="274"/>
      <c r="J132" s="274"/>
      <c r="K132" s="275">
        <v>0.7</v>
      </c>
      <c r="L132" s="275">
        <v>14.5</v>
      </c>
      <c r="M132" s="272">
        <v>75</v>
      </c>
      <c r="N132" s="275">
        <v>23.5</v>
      </c>
      <c r="O132" s="273">
        <v>1.95</v>
      </c>
    </row>
    <row r="133" spans="1:15">
      <c r="A133" s="409" t="s">
        <v>63</v>
      </c>
      <c r="B133" s="409"/>
      <c r="C133" s="271">
        <v>500</v>
      </c>
      <c r="D133" s="273">
        <v>44.38</v>
      </c>
      <c r="E133" s="273">
        <v>18.04</v>
      </c>
      <c r="F133" s="273">
        <v>56.54</v>
      </c>
      <c r="G133" s="275">
        <v>575.9</v>
      </c>
      <c r="H133" s="275">
        <v>0.3</v>
      </c>
      <c r="I133" s="275">
        <v>9.5</v>
      </c>
      <c r="J133" s="273">
        <v>66.37</v>
      </c>
      <c r="K133" s="273">
        <v>3.24</v>
      </c>
      <c r="L133" s="273">
        <v>427.62</v>
      </c>
      <c r="M133" s="273">
        <v>640.24</v>
      </c>
      <c r="N133" s="273">
        <v>130.96</v>
      </c>
      <c r="O133" s="273">
        <v>4.72</v>
      </c>
    </row>
    <row r="134" spans="1:15">
      <c r="A134" s="410" t="s">
        <v>57</v>
      </c>
      <c r="B134" s="410"/>
      <c r="C134" s="410"/>
      <c r="D134" s="410"/>
      <c r="E134" s="410"/>
      <c r="F134" s="410"/>
      <c r="G134" s="410"/>
      <c r="H134" s="410"/>
      <c r="I134" s="410"/>
      <c r="J134" s="410"/>
      <c r="K134" s="410"/>
      <c r="L134" s="410"/>
      <c r="M134" s="410"/>
      <c r="N134" s="410"/>
      <c r="O134" s="410"/>
    </row>
    <row r="135" spans="1:15">
      <c r="A135" s="179" t="s">
        <v>92</v>
      </c>
      <c r="B135" s="180" t="s">
        <v>35</v>
      </c>
      <c r="C135" s="181">
        <v>150</v>
      </c>
      <c r="D135" s="182">
        <v>0.6</v>
      </c>
      <c r="E135" s="182">
        <v>0.6</v>
      </c>
      <c r="F135" s="182">
        <v>14.7</v>
      </c>
      <c r="G135" s="182">
        <v>70.5</v>
      </c>
      <c r="H135" s="179">
        <v>0.05</v>
      </c>
      <c r="I135" s="181">
        <v>15</v>
      </c>
      <c r="J135" s="182">
        <v>7.5</v>
      </c>
      <c r="K135" s="182">
        <v>0.3</v>
      </c>
      <c r="L135" s="181">
        <v>24</v>
      </c>
      <c r="M135" s="182">
        <v>16.5</v>
      </c>
      <c r="N135" s="182">
        <v>13.5</v>
      </c>
      <c r="O135" s="182">
        <v>3.3</v>
      </c>
    </row>
    <row r="136" spans="1:15">
      <c r="A136" s="179"/>
      <c r="B136" s="180" t="s">
        <v>66</v>
      </c>
      <c r="C136" s="181">
        <v>20</v>
      </c>
      <c r="D136" s="182">
        <v>1.5</v>
      </c>
      <c r="E136" s="179">
        <v>3.72</v>
      </c>
      <c r="F136" s="179">
        <v>8.26</v>
      </c>
      <c r="G136" s="179">
        <v>73.52</v>
      </c>
      <c r="H136" s="179">
        <v>0.03</v>
      </c>
      <c r="I136" s="179">
        <v>0.84</v>
      </c>
      <c r="J136" s="179">
        <v>41.99</v>
      </c>
      <c r="K136" s="179">
        <v>0.67</v>
      </c>
      <c r="L136" s="179">
        <v>22.14</v>
      </c>
      <c r="M136" s="179">
        <v>35.950000000000003</v>
      </c>
      <c r="N136" s="179">
        <v>21.69</v>
      </c>
      <c r="O136" s="179">
        <v>0.55000000000000004</v>
      </c>
    </row>
    <row r="137" spans="1:15">
      <c r="A137" s="409" t="s">
        <v>58</v>
      </c>
      <c r="B137" s="409"/>
      <c r="C137" s="178">
        <v>170</v>
      </c>
      <c r="D137" s="179">
        <v>2.1</v>
      </c>
      <c r="E137" s="179">
        <v>4.32</v>
      </c>
      <c r="F137" s="179">
        <v>22.96</v>
      </c>
      <c r="G137" s="179">
        <v>144.02000000000001</v>
      </c>
      <c r="H137" s="179">
        <v>0.08</v>
      </c>
      <c r="I137" s="179">
        <v>15.84</v>
      </c>
      <c r="J137" s="179">
        <v>49.49</v>
      </c>
      <c r="K137" s="179">
        <v>0.97</v>
      </c>
      <c r="L137" s="179">
        <v>46.14</v>
      </c>
      <c r="M137" s="179">
        <v>52.45</v>
      </c>
      <c r="N137" s="179">
        <v>35.19</v>
      </c>
      <c r="O137" s="179">
        <v>3.85</v>
      </c>
    </row>
    <row r="138" spans="1:15">
      <c r="A138" s="410" t="s">
        <v>12</v>
      </c>
      <c r="B138" s="410"/>
      <c r="C138" s="410"/>
      <c r="D138" s="410"/>
      <c r="E138" s="410"/>
      <c r="F138" s="410"/>
      <c r="G138" s="410"/>
      <c r="H138" s="410"/>
      <c r="I138" s="410"/>
      <c r="J138" s="410"/>
      <c r="K138" s="410"/>
      <c r="L138" s="410"/>
      <c r="M138" s="410"/>
      <c r="N138" s="410"/>
      <c r="O138" s="410"/>
    </row>
    <row r="139" spans="1:15">
      <c r="A139" s="181" t="s">
        <v>511</v>
      </c>
      <c r="B139" s="180" t="s">
        <v>142</v>
      </c>
      <c r="C139" s="277">
        <v>100</v>
      </c>
      <c r="D139" s="278">
        <v>1.54</v>
      </c>
      <c r="E139" s="278">
        <v>5.16</v>
      </c>
      <c r="F139" s="278">
        <v>4.3099999999999996</v>
      </c>
      <c r="G139" s="278">
        <v>70.150000000000006</v>
      </c>
      <c r="H139" s="278">
        <v>0.03</v>
      </c>
      <c r="I139" s="280">
        <v>48.4</v>
      </c>
      <c r="J139" s="280">
        <v>162.4</v>
      </c>
      <c r="K139" s="278">
        <v>2.31</v>
      </c>
      <c r="L139" s="278">
        <v>44.24</v>
      </c>
      <c r="M139" s="278">
        <v>30.05</v>
      </c>
      <c r="N139" s="278">
        <v>16.059999999999999</v>
      </c>
      <c r="O139" s="278">
        <v>0.56999999999999995</v>
      </c>
    </row>
    <row r="140" spans="1:15" ht="28">
      <c r="A140" s="179" t="s">
        <v>107</v>
      </c>
      <c r="B140" s="180" t="s">
        <v>502</v>
      </c>
      <c r="C140" s="277">
        <v>250</v>
      </c>
      <c r="D140" s="278">
        <v>7.74</v>
      </c>
      <c r="E140" s="278">
        <v>5.16</v>
      </c>
      <c r="F140" s="278">
        <v>19.28</v>
      </c>
      <c r="G140" s="278">
        <v>154.87</v>
      </c>
      <c r="H140" s="278">
        <v>0.34</v>
      </c>
      <c r="I140" s="280">
        <v>11.7</v>
      </c>
      <c r="J140" s="280">
        <v>205.9</v>
      </c>
      <c r="K140" s="278">
        <v>1.56</v>
      </c>
      <c r="L140" s="278">
        <v>32.94</v>
      </c>
      <c r="M140" s="278">
        <v>102.16</v>
      </c>
      <c r="N140" s="278">
        <v>36.380000000000003</v>
      </c>
      <c r="O140" s="278">
        <v>2.15</v>
      </c>
    </row>
    <row r="141" spans="1:15">
      <c r="A141" s="181" t="s">
        <v>105</v>
      </c>
      <c r="B141" s="180" t="s">
        <v>564</v>
      </c>
      <c r="C141" s="277">
        <v>130</v>
      </c>
      <c r="D141" s="278">
        <v>15.36</v>
      </c>
      <c r="E141" s="278">
        <v>13.809999999999999</v>
      </c>
      <c r="F141" s="278">
        <v>13.350000000000001</v>
      </c>
      <c r="G141" s="278">
        <v>240.34</v>
      </c>
      <c r="H141" s="278">
        <v>0.52</v>
      </c>
      <c r="I141" s="278">
        <v>9.16</v>
      </c>
      <c r="J141" s="279">
        <v>300</v>
      </c>
      <c r="K141" s="278">
        <v>3.4299999999999997</v>
      </c>
      <c r="L141" s="278">
        <v>28.35</v>
      </c>
      <c r="M141" s="278">
        <v>181.7</v>
      </c>
      <c r="N141" s="278">
        <v>34.36</v>
      </c>
      <c r="O141" s="278">
        <v>3</v>
      </c>
    </row>
    <row r="142" spans="1:15">
      <c r="A142" s="181" t="s">
        <v>106</v>
      </c>
      <c r="B142" s="180" t="s">
        <v>123</v>
      </c>
      <c r="C142" s="277">
        <v>180</v>
      </c>
      <c r="D142" s="278">
        <v>7.81</v>
      </c>
      <c r="E142" s="278">
        <v>2.0499999999999998</v>
      </c>
      <c r="F142" s="280">
        <v>35.4</v>
      </c>
      <c r="G142" s="278">
        <v>190.96</v>
      </c>
      <c r="H142" s="278">
        <v>0.27</v>
      </c>
      <c r="I142" s="279"/>
      <c r="J142" s="278">
        <v>1.24</v>
      </c>
      <c r="K142" s="280">
        <v>0.5</v>
      </c>
      <c r="L142" s="280">
        <v>13.5</v>
      </c>
      <c r="M142" s="278">
        <v>184.99</v>
      </c>
      <c r="N142" s="278">
        <v>124.07</v>
      </c>
      <c r="O142" s="278">
        <v>4.16</v>
      </c>
    </row>
    <row r="143" spans="1:15">
      <c r="A143" s="181" t="s">
        <v>100</v>
      </c>
      <c r="B143" s="180" t="s">
        <v>71</v>
      </c>
      <c r="C143" s="277">
        <v>200</v>
      </c>
      <c r="D143" s="278">
        <v>0.16</v>
      </c>
      <c r="E143" s="278">
        <v>0.16</v>
      </c>
      <c r="F143" s="278">
        <v>5.52</v>
      </c>
      <c r="G143" s="280">
        <v>25.2</v>
      </c>
      <c r="H143" s="278">
        <v>0.01</v>
      </c>
      <c r="I143" s="277">
        <v>4</v>
      </c>
      <c r="J143" s="277">
        <v>2</v>
      </c>
      <c r="K143" s="278">
        <v>0.08</v>
      </c>
      <c r="L143" s="280">
        <v>6.4</v>
      </c>
      <c r="M143" s="280">
        <v>4.4000000000000004</v>
      </c>
      <c r="N143" s="280">
        <v>3.6</v>
      </c>
      <c r="O143" s="278">
        <v>0.88</v>
      </c>
    </row>
    <row r="144" spans="1:15">
      <c r="A144" s="179"/>
      <c r="B144" s="180" t="s">
        <v>64</v>
      </c>
      <c r="C144" s="277">
        <v>60</v>
      </c>
      <c r="D144" s="278">
        <v>3.36</v>
      </c>
      <c r="E144" s="278">
        <v>0.66</v>
      </c>
      <c r="F144" s="278">
        <v>29.64</v>
      </c>
      <c r="G144" s="280">
        <v>118.8</v>
      </c>
      <c r="H144" s="280">
        <v>0.1</v>
      </c>
      <c r="I144" s="279"/>
      <c r="J144" s="279"/>
      <c r="K144" s="278">
        <v>0.84</v>
      </c>
      <c r="L144" s="280">
        <v>17.399999999999999</v>
      </c>
      <c r="M144" s="277">
        <v>90</v>
      </c>
      <c r="N144" s="280">
        <v>28.2</v>
      </c>
      <c r="O144" s="278">
        <v>2.34</v>
      </c>
    </row>
    <row r="145" spans="1:16">
      <c r="A145" s="409" t="s">
        <v>36</v>
      </c>
      <c r="B145" s="409"/>
      <c r="C145" s="276">
        <v>920</v>
      </c>
      <c r="D145" s="278">
        <v>35.97</v>
      </c>
      <c r="E145" s="278">
        <v>27</v>
      </c>
      <c r="F145" s="278">
        <v>107.5</v>
      </c>
      <c r="G145" s="278">
        <v>800.32</v>
      </c>
      <c r="H145" s="278">
        <v>1.27</v>
      </c>
      <c r="I145" s="278">
        <v>73.260000000000005</v>
      </c>
      <c r="J145" s="278">
        <v>671.54</v>
      </c>
      <c r="K145" s="278">
        <v>8.7200000000000006</v>
      </c>
      <c r="L145" s="278">
        <v>142.83000000000001</v>
      </c>
      <c r="M145" s="280">
        <v>593.29999999999995</v>
      </c>
      <c r="N145" s="278">
        <v>242.67</v>
      </c>
      <c r="O145" s="280">
        <v>13.1</v>
      </c>
    </row>
    <row r="146" spans="1:16">
      <c r="A146" s="410" t="s">
        <v>156</v>
      </c>
      <c r="B146" s="410"/>
      <c r="C146" s="410"/>
      <c r="D146" s="410"/>
      <c r="E146" s="410"/>
      <c r="F146" s="410"/>
      <c r="G146" s="410"/>
      <c r="H146" s="410"/>
      <c r="I146" s="410"/>
      <c r="J146" s="410"/>
      <c r="K146" s="410"/>
      <c r="L146" s="410"/>
      <c r="M146" s="410"/>
      <c r="N146" s="410"/>
      <c r="O146" s="410"/>
    </row>
    <row r="147" spans="1:16">
      <c r="A147" s="179" t="s">
        <v>92</v>
      </c>
      <c r="B147" s="180" t="s">
        <v>35</v>
      </c>
      <c r="C147" s="282">
        <v>150</v>
      </c>
      <c r="D147" s="285">
        <v>0.6</v>
      </c>
      <c r="E147" s="285">
        <v>0.6</v>
      </c>
      <c r="F147" s="285">
        <v>14.7</v>
      </c>
      <c r="G147" s="285">
        <v>70.5</v>
      </c>
      <c r="H147" s="283">
        <v>0.05</v>
      </c>
      <c r="I147" s="282">
        <v>15</v>
      </c>
      <c r="J147" s="285">
        <v>7.5</v>
      </c>
      <c r="K147" s="285">
        <v>0.3</v>
      </c>
      <c r="L147" s="282">
        <v>24</v>
      </c>
      <c r="M147" s="285">
        <v>16.5</v>
      </c>
      <c r="N147" s="285">
        <v>13.5</v>
      </c>
      <c r="O147" s="285">
        <v>3.3</v>
      </c>
    </row>
    <row r="148" spans="1:16">
      <c r="A148" s="183"/>
      <c r="B148" s="180" t="s">
        <v>492</v>
      </c>
      <c r="C148" s="282">
        <v>200</v>
      </c>
      <c r="D148" s="282">
        <v>6</v>
      </c>
      <c r="E148" s="282">
        <v>2</v>
      </c>
      <c r="F148" s="282">
        <v>8</v>
      </c>
      <c r="G148" s="282">
        <v>80</v>
      </c>
      <c r="H148" s="283">
        <v>0.08</v>
      </c>
      <c r="I148" s="285">
        <v>1.4</v>
      </c>
      <c r="J148" s="284"/>
      <c r="K148" s="284"/>
      <c r="L148" s="282">
        <v>240</v>
      </c>
      <c r="M148" s="282">
        <v>180</v>
      </c>
      <c r="N148" s="282">
        <v>28</v>
      </c>
      <c r="O148" s="285">
        <v>0.2</v>
      </c>
    </row>
    <row r="149" spans="1:16">
      <c r="A149" s="409" t="s">
        <v>159</v>
      </c>
      <c r="B149" s="409"/>
      <c r="C149" s="281">
        <v>350</v>
      </c>
      <c r="D149" s="283">
        <v>6.6</v>
      </c>
      <c r="E149" s="283">
        <v>2.6</v>
      </c>
      <c r="F149" s="283">
        <v>22.7</v>
      </c>
      <c r="G149" s="285">
        <v>150.5</v>
      </c>
      <c r="H149" s="283">
        <v>0.13</v>
      </c>
      <c r="I149" s="285">
        <v>16.399999999999999</v>
      </c>
      <c r="J149" s="285">
        <v>7.5</v>
      </c>
      <c r="K149" s="285">
        <v>0.3</v>
      </c>
      <c r="L149" s="282">
        <v>264</v>
      </c>
      <c r="M149" s="285">
        <v>196.5</v>
      </c>
      <c r="N149" s="285">
        <v>41.5</v>
      </c>
      <c r="O149" s="285">
        <v>3.5</v>
      </c>
    </row>
    <row r="150" spans="1:16">
      <c r="A150" s="409" t="s">
        <v>37</v>
      </c>
      <c r="B150" s="409"/>
      <c r="C150" s="286">
        <v>1940</v>
      </c>
      <c r="D150" s="283">
        <v>89.05</v>
      </c>
      <c r="E150" s="283">
        <v>51.96</v>
      </c>
      <c r="F150" s="283">
        <v>209.7</v>
      </c>
      <c r="G150" s="283">
        <v>1670.74</v>
      </c>
      <c r="H150" s="283">
        <v>1.78</v>
      </c>
      <c r="I150" s="282">
        <v>115</v>
      </c>
      <c r="J150" s="285">
        <v>794.9</v>
      </c>
      <c r="K150" s="283">
        <v>13.23</v>
      </c>
      <c r="L150" s="283">
        <v>880.59</v>
      </c>
      <c r="M150" s="283">
        <v>1482.49</v>
      </c>
      <c r="N150" s="283">
        <v>450.32</v>
      </c>
      <c r="O150" s="283">
        <v>25.17</v>
      </c>
    </row>
    <row r="151" spans="1:16" s="165" customFormat="1">
      <c r="A151" s="166" t="s">
        <v>54</v>
      </c>
      <c r="B151" s="167" t="s">
        <v>556</v>
      </c>
      <c r="C151" s="168"/>
      <c r="D151" s="168"/>
      <c r="E151" s="168"/>
      <c r="F151" s="168"/>
      <c r="G151" s="168"/>
      <c r="H151" s="406"/>
      <c r="I151" s="406"/>
      <c r="J151" s="407"/>
      <c r="K151" s="407"/>
      <c r="L151" s="407"/>
      <c r="M151" s="407"/>
      <c r="N151" s="407"/>
      <c r="O151" s="407"/>
      <c r="P151" s="164"/>
    </row>
    <row r="152" spans="1:16" s="165" customFormat="1">
      <c r="A152" s="166" t="s">
        <v>55</v>
      </c>
      <c r="B152" s="167" t="s">
        <v>56</v>
      </c>
      <c r="C152" s="168"/>
      <c r="D152" s="168"/>
      <c r="E152" s="168"/>
      <c r="F152" s="168"/>
      <c r="G152" s="168"/>
      <c r="H152" s="406"/>
      <c r="I152" s="406"/>
      <c r="J152" s="408"/>
      <c r="K152" s="408"/>
      <c r="L152" s="408"/>
      <c r="M152" s="408"/>
      <c r="N152" s="408"/>
      <c r="O152" s="408"/>
      <c r="P152" s="164"/>
    </row>
    <row r="153" spans="1:16" s="165" customFormat="1">
      <c r="A153" s="169" t="s">
        <v>13</v>
      </c>
      <c r="B153" s="170" t="s">
        <v>14</v>
      </c>
      <c r="C153" s="171"/>
      <c r="D153" s="171"/>
      <c r="E153" s="171"/>
      <c r="F153" s="168"/>
      <c r="G153" s="168"/>
      <c r="H153" s="172"/>
      <c r="I153" s="172"/>
      <c r="J153" s="173"/>
      <c r="K153" s="173"/>
      <c r="L153" s="173"/>
      <c r="M153" s="173"/>
      <c r="N153" s="173"/>
      <c r="O153" s="173"/>
      <c r="P153" s="164"/>
    </row>
    <row r="154" spans="1:16" s="165" customFormat="1">
      <c r="A154" s="174" t="s">
        <v>15</v>
      </c>
      <c r="B154" s="175">
        <v>2</v>
      </c>
      <c r="C154" s="176"/>
      <c r="D154" s="168"/>
      <c r="E154" s="168"/>
      <c r="F154" s="168"/>
      <c r="G154" s="168"/>
      <c r="H154" s="172"/>
      <c r="I154" s="172"/>
      <c r="J154" s="173"/>
      <c r="K154" s="173"/>
      <c r="L154" s="173"/>
      <c r="M154" s="173"/>
      <c r="N154" s="173"/>
      <c r="O154" s="173"/>
      <c r="P154" s="164"/>
    </row>
    <row r="155" spans="1:16">
      <c r="A155" s="411" t="s">
        <v>16</v>
      </c>
      <c r="B155" s="411" t="s">
        <v>17</v>
      </c>
      <c r="C155" s="411" t="s">
        <v>18</v>
      </c>
      <c r="D155" s="414" t="s">
        <v>19</v>
      </c>
      <c r="E155" s="414"/>
      <c r="F155" s="414"/>
      <c r="G155" s="411" t="s">
        <v>20</v>
      </c>
      <c r="H155" s="414" t="s">
        <v>21</v>
      </c>
      <c r="I155" s="414"/>
      <c r="J155" s="414"/>
      <c r="K155" s="414"/>
      <c r="L155" s="414" t="s">
        <v>22</v>
      </c>
      <c r="M155" s="414"/>
      <c r="N155" s="414"/>
      <c r="O155" s="414"/>
    </row>
    <row r="156" spans="1:16">
      <c r="A156" s="412"/>
      <c r="B156" s="413"/>
      <c r="C156" s="412"/>
      <c r="D156" s="177" t="s">
        <v>23</v>
      </c>
      <c r="E156" s="177" t="s">
        <v>24</v>
      </c>
      <c r="F156" s="177" t="s">
        <v>25</v>
      </c>
      <c r="G156" s="412"/>
      <c r="H156" s="177" t="s">
        <v>26</v>
      </c>
      <c r="I156" s="177" t="s">
        <v>27</v>
      </c>
      <c r="J156" s="177" t="s">
        <v>28</v>
      </c>
      <c r="K156" s="177" t="s">
        <v>29</v>
      </c>
      <c r="L156" s="177" t="s">
        <v>30</v>
      </c>
      <c r="M156" s="177" t="s">
        <v>31</v>
      </c>
      <c r="N156" s="177" t="s">
        <v>32</v>
      </c>
      <c r="O156" s="177" t="s">
        <v>33</v>
      </c>
    </row>
    <row r="157" spans="1:16">
      <c r="A157" s="178">
        <v>1</v>
      </c>
      <c r="B157" s="178">
        <v>2</v>
      </c>
      <c r="C157" s="178">
        <v>3</v>
      </c>
      <c r="D157" s="178">
        <v>4</v>
      </c>
      <c r="E157" s="178">
        <v>5</v>
      </c>
      <c r="F157" s="178">
        <v>6</v>
      </c>
      <c r="G157" s="178">
        <v>7</v>
      </c>
      <c r="H157" s="178">
        <v>8</v>
      </c>
      <c r="I157" s="178">
        <v>9</v>
      </c>
      <c r="J157" s="178">
        <v>10</v>
      </c>
      <c r="K157" s="178">
        <v>11</v>
      </c>
      <c r="L157" s="178">
        <v>12</v>
      </c>
      <c r="M157" s="178">
        <v>13</v>
      </c>
      <c r="N157" s="178">
        <v>14</v>
      </c>
      <c r="O157" s="178">
        <v>15</v>
      </c>
    </row>
    <row r="158" spans="1:16">
      <c r="A158" s="410" t="s">
        <v>34</v>
      </c>
      <c r="B158" s="410"/>
      <c r="C158" s="410"/>
      <c r="D158" s="410"/>
      <c r="E158" s="410"/>
      <c r="F158" s="410"/>
      <c r="G158" s="410"/>
      <c r="H158" s="410"/>
      <c r="I158" s="410"/>
      <c r="J158" s="410"/>
      <c r="K158" s="410"/>
      <c r="L158" s="410"/>
      <c r="M158" s="410"/>
      <c r="N158" s="410"/>
      <c r="O158" s="410"/>
    </row>
    <row r="159" spans="1:16">
      <c r="A159" s="181" t="s">
        <v>105</v>
      </c>
      <c r="B159" s="180" t="s">
        <v>564</v>
      </c>
      <c r="C159" s="288">
        <v>130</v>
      </c>
      <c r="D159" s="289">
        <v>15.36</v>
      </c>
      <c r="E159" s="289">
        <v>13.809999999999999</v>
      </c>
      <c r="F159" s="289">
        <v>13.350000000000001</v>
      </c>
      <c r="G159" s="289">
        <v>240.34</v>
      </c>
      <c r="H159" s="289">
        <v>0.52</v>
      </c>
      <c r="I159" s="289">
        <v>9.16</v>
      </c>
      <c r="J159" s="290">
        <v>300</v>
      </c>
      <c r="K159" s="289">
        <v>3.4299999999999997</v>
      </c>
      <c r="L159" s="289">
        <v>28.35</v>
      </c>
      <c r="M159" s="289">
        <v>181.7</v>
      </c>
      <c r="N159" s="289">
        <v>34.36</v>
      </c>
      <c r="O159" s="289">
        <v>3</v>
      </c>
    </row>
    <row r="160" spans="1:16">
      <c r="A160" s="181" t="s">
        <v>106</v>
      </c>
      <c r="B160" s="180" t="s">
        <v>123</v>
      </c>
      <c r="C160" s="288">
        <v>180</v>
      </c>
      <c r="D160" s="289">
        <v>7.81</v>
      </c>
      <c r="E160" s="289">
        <v>2.0499999999999998</v>
      </c>
      <c r="F160" s="291">
        <v>35.4</v>
      </c>
      <c r="G160" s="289">
        <v>190.96</v>
      </c>
      <c r="H160" s="289">
        <v>0.27</v>
      </c>
      <c r="I160" s="290"/>
      <c r="J160" s="289">
        <v>1.24</v>
      </c>
      <c r="K160" s="291">
        <v>0.5</v>
      </c>
      <c r="L160" s="291">
        <v>13.5</v>
      </c>
      <c r="M160" s="289">
        <v>184.99</v>
      </c>
      <c r="N160" s="289">
        <v>124.07</v>
      </c>
      <c r="O160" s="289">
        <v>4.16</v>
      </c>
    </row>
    <row r="161" spans="1:15">
      <c r="A161" s="179" t="s">
        <v>102</v>
      </c>
      <c r="B161" s="180" t="s">
        <v>497</v>
      </c>
      <c r="C161" s="288">
        <v>200</v>
      </c>
      <c r="D161" s="291">
        <v>0.2</v>
      </c>
      <c r="E161" s="289">
        <v>0.02</v>
      </c>
      <c r="F161" s="289">
        <v>1.67</v>
      </c>
      <c r="G161" s="289">
        <v>7.92</v>
      </c>
      <c r="H161" s="290"/>
      <c r="I161" s="291">
        <v>0.1</v>
      </c>
      <c r="J161" s="291">
        <v>0.5</v>
      </c>
      <c r="K161" s="290"/>
      <c r="L161" s="289">
        <v>4.95</v>
      </c>
      <c r="M161" s="289">
        <v>8.24</v>
      </c>
      <c r="N161" s="291">
        <v>4.4000000000000004</v>
      </c>
      <c r="O161" s="289">
        <v>0.82</v>
      </c>
    </row>
    <row r="162" spans="1:15">
      <c r="A162" s="179"/>
      <c r="B162" s="180" t="s">
        <v>64</v>
      </c>
      <c r="C162" s="288">
        <v>50</v>
      </c>
      <c r="D162" s="291">
        <v>3.3</v>
      </c>
      <c r="E162" s="291">
        <v>0.6</v>
      </c>
      <c r="F162" s="289">
        <v>19.82</v>
      </c>
      <c r="G162" s="288">
        <v>99</v>
      </c>
      <c r="H162" s="289">
        <v>0.09</v>
      </c>
      <c r="I162" s="290"/>
      <c r="J162" s="290"/>
      <c r="K162" s="291">
        <v>0.7</v>
      </c>
      <c r="L162" s="291">
        <v>14.5</v>
      </c>
      <c r="M162" s="288">
        <v>75</v>
      </c>
      <c r="N162" s="291">
        <v>23.5</v>
      </c>
      <c r="O162" s="289">
        <v>1.95</v>
      </c>
    </row>
    <row r="163" spans="1:15">
      <c r="A163" s="409" t="s">
        <v>63</v>
      </c>
      <c r="B163" s="409"/>
      <c r="C163" s="287">
        <v>560</v>
      </c>
      <c r="D163" s="289">
        <v>26.67</v>
      </c>
      <c r="E163" s="289">
        <v>16.48</v>
      </c>
      <c r="F163" s="289">
        <v>70.239999999999995</v>
      </c>
      <c r="G163" s="289">
        <v>538.22</v>
      </c>
      <c r="H163" s="289">
        <v>0.88</v>
      </c>
      <c r="I163" s="289">
        <v>9.26</v>
      </c>
      <c r="J163" s="289">
        <v>301.74</v>
      </c>
      <c r="K163" s="289">
        <v>4.63</v>
      </c>
      <c r="L163" s="291">
        <v>61.3</v>
      </c>
      <c r="M163" s="289">
        <v>449.93</v>
      </c>
      <c r="N163" s="289">
        <v>186.33</v>
      </c>
      <c r="O163" s="289">
        <v>9.93</v>
      </c>
    </row>
    <row r="164" spans="1:15">
      <c r="A164" s="410" t="s">
        <v>57</v>
      </c>
      <c r="B164" s="410"/>
      <c r="C164" s="410"/>
      <c r="D164" s="410"/>
      <c r="E164" s="410"/>
      <c r="F164" s="410"/>
      <c r="G164" s="410"/>
      <c r="H164" s="410"/>
      <c r="I164" s="410"/>
      <c r="J164" s="410"/>
      <c r="K164" s="410"/>
      <c r="L164" s="410"/>
      <c r="M164" s="410"/>
      <c r="N164" s="410"/>
      <c r="O164" s="410"/>
    </row>
    <row r="165" spans="1:15">
      <c r="A165" s="179" t="s">
        <v>92</v>
      </c>
      <c r="B165" s="180" t="s">
        <v>35</v>
      </c>
      <c r="C165" s="181">
        <v>150</v>
      </c>
      <c r="D165" s="182">
        <v>0.6</v>
      </c>
      <c r="E165" s="182">
        <v>0.6</v>
      </c>
      <c r="F165" s="182">
        <v>14.7</v>
      </c>
      <c r="G165" s="182">
        <v>70.5</v>
      </c>
      <c r="H165" s="179">
        <v>0.05</v>
      </c>
      <c r="I165" s="181">
        <v>15</v>
      </c>
      <c r="J165" s="182">
        <v>7.5</v>
      </c>
      <c r="K165" s="182">
        <v>0.3</v>
      </c>
      <c r="L165" s="181">
        <v>24</v>
      </c>
      <c r="M165" s="182">
        <v>16.5</v>
      </c>
      <c r="N165" s="182">
        <v>13.5</v>
      </c>
      <c r="O165" s="182">
        <v>3.3</v>
      </c>
    </row>
    <row r="166" spans="1:15">
      <c r="A166" s="179"/>
      <c r="B166" s="180" t="s">
        <v>66</v>
      </c>
      <c r="C166" s="181">
        <v>20</v>
      </c>
      <c r="D166" s="182">
        <v>1.5</v>
      </c>
      <c r="E166" s="179">
        <v>3.72</v>
      </c>
      <c r="F166" s="179">
        <v>8.26</v>
      </c>
      <c r="G166" s="179">
        <v>73.52</v>
      </c>
      <c r="H166" s="179">
        <v>0.03</v>
      </c>
      <c r="I166" s="179">
        <v>0.84</v>
      </c>
      <c r="J166" s="179">
        <v>41.99</v>
      </c>
      <c r="K166" s="179">
        <v>0.67</v>
      </c>
      <c r="L166" s="179">
        <v>22.14</v>
      </c>
      <c r="M166" s="179">
        <v>35.950000000000003</v>
      </c>
      <c r="N166" s="179">
        <v>21.69</v>
      </c>
      <c r="O166" s="179">
        <v>0.55000000000000004</v>
      </c>
    </row>
    <row r="167" spans="1:15">
      <c r="A167" s="409" t="s">
        <v>58</v>
      </c>
      <c r="B167" s="409"/>
      <c r="C167" s="178">
        <v>170</v>
      </c>
      <c r="D167" s="179">
        <v>2.1</v>
      </c>
      <c r="E167" s="179">
        <v>4.32</v>
      </c>
      <c r="F167" s="179">
        <v>22.96</v>
      </c>
      <c r="G167" s="179">
        <v>144.02000000000001</v>
      </c>
      <c r="H167" s="179">
        <v>0.08</v>
      </c>
      <c r="I167" s="179">
        <v>15.84</v>
      </c>
      <c r="J167" s="179">
        <v>49.49</v>
      </c>
      <c r="K167" s="179">
        <v>0.97</v>
      </c>
      <c r="L167" s="179">
        <v>46.14</v>
      </c>
      <c r="M167" s="179">
        <v>52.45</v>
      </c>
      <c r="N167" s="179">
        <v>35.19</v>
      </c>
      <c r="O167" s="179">
        <v>3.85</v>
      </c>
    </row>
    <row r="168" spans="1:15">
      <c r="A168" s="410" t="s">
        <v>12</v>
      </c>
      <c r="B168" s="410"/>
      <c r="C168" s="410"/>
      <c r="D168" s="410"/>
      <c r="E168" s="410"/>
      <c r="F168" s="410"/>
      <c r="G168" s="410"/>
      <c r="H168" s="410"/>
      <c r="I168" s="410"/>
      <c r="J168" s="410"/>
      <c r="K168" s="410"/>
      <c r="L168" s="410"/>
      <c r="M168" s="410"/>
      <c r="N168" s="410"/>
      <c r="O168" s="410"/>
    </row>
    <row r="169" spans="1:15">
      <c r="A169" s="181" t="s">
        <v>90</v>
      </c>
      <c r="B169" s="180" t="s">
        <v>495</v>
      </c>
      <c r="C169" s="293">
        <v>40</v>
      </c>
      <c r="D169" s="294">
        <v>1.24</v>
      </c>
      <c r="E169" s="294">
        <v>0.08</v>
      </c>
      <c r="F169" s="296">
        <v>2.6</v>
      </c>
      <c r="G169" s="293">
        <v>16</v>
      </c>
      <c r="H169" s="294">
        <v>0.04</v>
      </c>
      <c r="I169" s="293">
        <v>4</v>
      </c>
      <c r="J169" s="293">
        <v>20</v>
      </c>
      <c r="K169" s="294">
        <v>0.08</v>
      </c>
      <c r="L169" s="293">
        <v>8</v>
      </c>
      <c r="M169" s="296">
        <v>24.8</v>
      </c>
      <c r="N169" s="296">
        <v>8.4</v>
      </c>
      <c r="O169" s="294">
        <v>0.28000000000000003</v>
      </c>
    </row>
    <row r="170" spans="1:15">
      <c r="A170" s="179" t="s">
        <v>90</v>
      </c>
      <c r="B170" s="180" t="s">
        <v>503</v>
      </c>
      <c r="C170" s="293">
        <v>40</v>
      </c>
      <c r="D170" s="294">
        <v>0.88</v>
      </c>
      <c r="E170" s="294">
        <v>0.56000000000000005</v>
      </c>
      <c r="F170" s="294">
        <v>4.5199999999999996</v>
      </c>
      <c r="G170" s="296">
        <v>25.6</v>
      </c>
      <c r="H170" s="294">
        <v>0.01</v>
      </c>
      <c r="I170" s="294">
        <v>0.68</v>
      </c>
      <c r="J170" s="295"/>
      <c r="K170" s="295"/>
      <c r="L170" s="296">
        <v>0.8</v>
      </c>
      <c r="M170" s="296">
        <v>16.399999999999999</v>
      </c>
      <c r="N170" s="296">
        <v>4.4000000000000004</v>
      </c>
      <c r="O170" s="294">
        <v>0.09</v>
      </c>
    </row>
    <row r="171" spans="1:15">
      <c r="A171" s="179" t="s">
        <v>93</v>
      </c>
      <c r="B171" s="180" t="s">
        <v>499</v>
      </c>
      <c r="C171" s="293">
        <v>250</v>
      </c>
      <c r="D171" s="294">
        <v>4.58</v>
      </c>
      <c r="E171" s="296">
        <v>7.6</v>
      </c>
      <c r="F171" s="296">
        <v>9.8000000000000007</v>
      </c>
      <c r="G171" s="294">
        <v>126.41</v>
      </c>
      <c r="H171" s="294">
        <v>0.19</v>
      </c>
      <c r="I171" s="294">
        <v>20.149999999999999</v>
      </c>
      <c r="J171" s="293">
        <v>208</v>
      </c>
      <c r="K171" s="294">
        <v>2.42</v>
      </c>
      <c r="L171" s="294">
        <v>36.369999999999997</v>
      </c>
      <c r="M171" s="294">
        <v>72.739999999999995</v>
      </c>
      <c r="N171" s="294">
        <v>26.24</v>
      </c>
      <c r="O171" s="294">
        <v>1.29</v>
      </c>
    </row>
    <row r="172" spans="1:15">
      <c r="A172" s="182" t="s">
        <v>526</v>
      </c>
      <c r="B172" s="180" t="s">
        <v>504</v>
      </c>
      <c r="C172" s="293">
        <v>100</v>
      </c>
      <c r="D172" s="294">
        <v>16.559999999999999</v>
      </c>
      <c r="E172" s="294">
        <v>19.02</v>
      </c>
      <c r="F172" s="294">
        <v>8.8800000000000008</v>
      </c>
      <c r="G172" s="294">
        <v>273.13</v>
      </c>
      <c r="H172" s="294">
        <v>0.76</v>
      </c>
      <c r="I172" s="294">
        <v>4.58</v>
      </c>
      <c r="J172" s="294">
        <v>31.56</v>
      </c>
      <c r="K172" s="294">
        <v>2.74</v>
      </c>
      <c r="L172" s="294">
        <v>22.48</v>
      </c>
      <c r="M172" s="296">
        <v>174.3</v>
      </c>
      <c r="N172" s="294">
        <v>30.91</v>
      </c>
      <c r="O172" s="294">
        <v>1.62</v>
      </c>
    </row>
    <row r="173" spans="1:15">
      <c r="A173" s="181" t="s">
        <v>95</v>
      </c>
      <c r="B173" s="180" t="s">
        <v>67</v>
      </c>
      <c r="C173" s="293">
        <v>180</v>
      </c>
      <c r="D173" s="294">
        <v>3.72</v>
      </c>
      <c r="E173" s="294">
        <v>0.74</v>
      </c>
      <c r="F173" s="294">
        <v>30.32</v>
      </c>
      <c r="G173" s="294">
        <v>143.22</v>
      </c>
      <c r="H173" s="294">
        <v>0.22</v>
      </c>
      <c r="I173" s="296">
        <v>37.200000000000003</v>
      </c>
      <c r="J173" s="294">
        <v>5.58</v>
      </c>
      <c r="K173" s="294">
        <v>0.19</v>
      </c>
      <c r="L173" s="296">
        <v>19.7</v>
      </c>
      <c r="M173" s="294">
        <v>108.11</v>
      </c>
      <c r="N173" s="294">
        <v>42.85</v>
      </c>
      <c r="O173" s="294">
        <v>1.68</v>
      </c>
    </row>
    <row r="174" spans="1:15">
      <c r="A174" s="181" t="s">
        <v>100</v>
      </c>
      <c r="B174" s="180" t="s">
        <v>70</v>
      </c>
      <c r="C174" s="293">
        <v>200</v>
      </c>
      <c r="D174" s="294">
        <v>0.16</v>
      </c>
      <c r="E174" s="294">
        <v>0.04</v>
      </c>
      <c r="F174" s="294">
        <v>3.72</v>
      </c>
      <c r="G174" s="296">
        <v>16.8</v>
      </c>
      <c r="H174" s="294">
        <v>0.01</v>
      </c>
      <c r="I174" s="293">
        <v>3</v>
      </c>
      <c r="J174" s="295"/>
      <c r="K174" s="294">
        <v>0.06</v>
      </c>
      <c r="L174" s="296">
        <v>7.4</v>
      </c>
      <c r="M174" s="293">
        <v>6</v>
      </c>
      <c r="N174" s="296">
        <v>5.2</v>
      </c>
      <c r="O174" s="296">
        <v>0.1</v>
      </c>
    </row>
    <row r="175" spans="1:15">
      <c r="A175" s="179"/>
      <c r="B175" s="180" t="s">
        <v>64</v>
      </c>
      <c r="C175" s="293">
        <v>60</v>
      </c>
      <c r="D175" s="294">
        <v>3.36</v>
      </c>
      <c r="E175" s="294">
        <v>0.66</v>
      </c>
      <c r="F175" s="294">
        <v>29.64</v>
      </c>
      <c r="G175" s="296">
        <v>118.8</v>
      </c>
      <c r="H175" s="296">
        <v>0.1</v>
      </c>
      <c r="I175" s="295"/>
      <c r="J175" s="295"/>
      <c r="K175" s="294">
        <v>0.84</v>
      </c>
      <c r="L175" s="296">
        <v>17.399999999999999</v>
      </c>
      <c r="M175" s="293">
        <v>90</v>
      </c>
      <c r="N175" s="296">
        <v>28.2</v>
      </c>
      <c r="O175" s="294">
        <v>2.34</v>
      </c>
    </row>
    <row r="176" spans="1:15">
      <c r="A176" s="409" t="s">
        <v>36</v>
      </c>
      <c r="B176" s="409"/>
      <c r="C176" s="292">
        <v>870</v>
      </c>
      <c r="D176" s="294">
        <v>30.5</v>
      </c>
      <c r="E176" s="294">
        <v>28.7</v>
      </c>
      <c r="F176" s="294">
        <v>89.48</v>
      </c>
      <c r="G176" s="294">
        <v>719.96</v>
      </c>
      <c r="H176" s="294">
        <v>1.33</v>
      </c>
      <c r="I176" s="294">
        <v>69.61</v>
      </c>
      <c r="J176" s="294">
        <v>265.14</v>
      </c>
      <c r="K176" s="294">
        <v>6.33</v>
      </c>
      <c r="L176" s="294">
        <v>112.15</v>
      </c>
      <c r="M176" s="294">
        <v>492.35</v>
      </c>
      <c r="N176" s="296">
        <v>146.19999999999999</v>
      </c>
      <c r="O176" s="296">
        <v>7.4</v>
      </c>
    </row>
    <row r="177" spans="1:16">
      <c r="A177" s="410" t="s">
        <v>156</v>
      </c>
      <c r="B177" s="410"/>
      <c r="C177" s="410"/>
      <c r="D177" s="410"/>
      <c r="E177" s="410"/>
      <c r="F177" s="410"/>
      <c r="G177" s="410"/>
      <c r="H177" s="410"/>
      <c r="I177" s="410"/>
      <c r="J177" s="410"/>
      <c r="K177" s="410"/>
      <c r="L177" s="410"/>
      <c r="M177" s="410"/>
      <c r="N177" s="410"/>
      <c r="O177" s="410"/>
    </row>
    <row r="178" spans="1:16">
      <c r="A178" s="179" t="s">
        <v>92</v>
      </c>
      <c r="B178" s="180" t="s">
        <v>35</v>
      </c>
      <c r="C178" s="298">
        <v>150</v>
      </c>
      <c r="D178" s="301">
        <v>0.6</v>
      </c>
      <c r="E178" s="301">
        <v>0.6</v>
      </c>
      <c r="F178" s="301">
        <v>14.7</v>
      </c>
      <c r="G178" s="301">
        <v>70.5</v>
      </c>
      <c r="H178" s="299">
        <v>0.05</v>
      </c>
      <c r="I178" s="298">
        <v>15</v>
      </c>
      <c r="J178" s="301">
        <v>7.5</v>
      </c>
      <c r="K178" s="301">
        <v>0.3</v>
      </c>
      <c r="L178" s="298">
        <v>24</v>
      </c>
      <c r="M178" s="301">
        <v>16.5</v>
      </c>
      <c r="N178" s="301">
        <v>13.5</v>
      </c>
      <c r="O178" s="301">
        <v>3.3</v>
      </c>
    </row>
    <row r="179" spans="1:16">
      <c r="A179" s="183"/>
      <c r="B179" s="180" t="s">
        <v>492</v>
      </c>
      <c r="C179" s="298">
        <v>200</v>
      </c>
      <c r="D179" s="298">
        <v>6</v>
      </c>
      <c r="E179" s="298">
        <v>2</v>
      </c>
      <c r="F179" s="298">
        <v>8</v>
      </c>
      <c r="G179" s="298">
        <v>80</v>
      </c>
      <c r="H179" s="299">
        <v>0.08</v>
      </c>
      <c r="I179" s="301">
        <v>1.4</v>
      </c>
      <c r="J179" s="300"/>
      <c r="K179" s="300"/>
      <c r="L179" s="298">
        <v>240</v>
      </c>
      <c r="M179" s="298">
        <v>180</v>
      </c>
      <c r="N179" s="298">
        <v>28</v>
      </c>
      <c r="O179" s="301">
        <v>0.2</v>
      </c>
    </row>
    <row r="180" spans="1:16">
      <c r="A180" s="409" t="s">
        <v>159</v>
      </c>
      <c r="B180" s="409"/>
      <c r="C180" s="297">
        <v>350</v>
      </c>
      <c r="D180" s="299">
        <v>6.6</v>
      </c>
      <c r="E180" s="299">
        <v>2.6</v>
      </c>
      <c r="F180" s="299">
        <v>22.7</v>
      </c>
      <c r="G180" s="301">
        <v>150.5</v>
      </c>
      <c r="H180" s="299">
        <v>0.13</v>
      </c>
      <c r="I180" s="301">
        <v>16.399999999999999</v>
      </c>
      <c r="J180" s="301">
        <v>7.5</v>
      </c>
      <c r="K180" s="301">
        <v>0.3</v>
      </c>
      <c r="L180" s="298">
        <v>264</v>
      </c>
      <c r="M180" s="301">
        <v>196.5</v>
      </c>
      <c r="N180" s="301">
        <v>41.5</v>
      </c>
      <c r="O180" s="301">
        <v>3.5</v>
      </c>
    </row>
    <row r="181" spans="1:16">
      <c r="A181" s="409" t="s">
        <v>37</v>
      </c>
      <c r="B181" s="409"/>
      <c r="C181" s="302">
        <v>1950</v>
      </c>
      <c r="D181" s="299">
        <v>65.87</v>
      </c>
      <c r="E181" s="299">
        <v>52.1</v>
      </c>
      <c r="F181" s="299">
        <v>205.38</v>
      </c>
      <c r="G181" s="301">
        <v>1552.7</v>
      </c>
      <c r="H181" s="299">
        <v>2.42</v>
      </c>
      <c r="I181" s="299">
        <v>111.11</v>
      </c>
      <c r="J181" s="299">
        <v>623.87</v>
      </c>
      <c r="K181" s="299">
        <v>12.23</v>
      </c>
      <c r="L181" s="299">
        <v>483.59</v>
      </c>
      <c r="M181" s="299">
        <v>1191.23</v>
      </c>
      <c r="N181" s="299">
        <v>409.22</v>
      </c>
      <c r="O181" s="299">
        <v>24.68</v>
      </c>
    </row>
    <row r="182" spans="1:16" s="165" customFormat="1">
      <c r="A182" s="166" t="s">
        <v>54</v>
      </c>
      <c r="B182" s="167" t="s">
        <v>556</v>
      </c>
      <c r="C182" s="168"/>
      <c r="D182" s="168"/>
      <c r="E182" s="168"/>
      <c r="F182" s="168"/>
      <c r="G182" s="168"/>
      <c r="H182" s="406"/>
      <c r="I182" s="406"/>
      <c r="J182" s="407"/>
      <c r="K182" s="407"/>
      <c r="L182" s="407"/>
      <c r="M182" s="407"/>
      <c r="N182" s="407"/>
      <c r="O182" s="407"/>
      <c r="P182" s="164"/>
    </row>
    <row r="183" spans="1:16" s="165" customFormat="1">
      <c r="A183" s="166" t="s">
        <v>55</v>
      </c>
      <c r="B183" s="167" t="s">
        <v>56</v>
      </c>
      <c r="C183" s="168"/>
      <c r="D183" s="168"/>
      <c r="E183" s="168"/>
      <c r="F183" s="168"/>
      <c r="G183" s="168"/>
      <c r="H183" s="406"/>
      <c r="I183" s="406"/>
      <c r="J183" s="408"/>
      <c r="K183" s="408"/>
      <c r="L183" s="408"/>
      <c r="M183" s="408"/>
      <c r="N183" s="408"/>
      <c r="O183" s="408"/>
      <c r="P183" s="164"/>
    </row>
    <row r="184" spans="1:16" s="165" customFormat="1">
      <c r="A184" s="169" t="s">
        <v>13</v>
      </c>
      <c r="B184" s="170" t="s">
        <v>38</v>
      </c>
      <c r="C184" s="171"/>
      <c r="D184" s="171"/>
      <c r="E184" s="171"/>
      <c r="F184" s="168"/>
      <c r="G184" s="168"/>
      <c r="H184" s="172"/>
      <c r="I184" s="172"/>
      <c r="J184" s="173"/>
      <c r="K184" s="173"/>
      <c r="L184" s="173"/>
      <c r="M184" s="173"/>
      <c r="N184" s="173"/>
      <c r="O184" s="173"/>
      <c r="P184" s="164"/>
    </row>
    <row r="185" spans="1:16" s="165" customFormat="1">
      <c r="A185" s="174" t="s">
        <v>15</v>
      </c>
      <c r="B185" s="175">
        <v>2</v>
      </c>
      <c r="C185" s="176"/>
      <c r="D185" s="168"/>
      <c r="E185" s="168"/>
      <c r="F185" s="168"/>
      <c r="G185" s="168"/>
      <c r="H185" s="172"/>
      <c r="I185" s="172"/>
      <c r="J185" s="173"/>
      <c r="K185" s="173"/>
      <c r="L185" s="173"/>
      <c r="M185" s="173"/>
      <c r="N185" s="173"/>
      <c r="O185" s="173"/>
      <c r="P185" s="164"/>
    </row>
    <row r="186" spans="1:16">
      <c r="A186" s="411" t="s">
        <v>16</v>
      </c>
      <c r="B186" s="411" t="s">
        <v>17</v>
      </c>
      <c r="C186" s="411" t="s">
        <v>18</v>
      </c>
      <c r="D186" s="414" t="s">
        <v>19</v>
      </c>
      <c r="E186" s="414"/>
      <c r="F186" s="414"/>
      <c r="G186" s="411" t="s">
        <v>20</v>
      </c>
      <c r="H186" s="414" t="s">
        <v>21</v>
      </c>
      <c r="I186" s="414"/>
      <c r="J186" s="414"/>
      <c r="K186" s="414"/>
      <c r="L186" s="414" t="s">
        <v>22</v>
      </c>
      <c r="M186" s="414"/>
      <c r="N186" s="414"/>
      <c r="O186" s="414"/>
    </row>
    <row r="187" spans="1:16">
      <c r="A187" s="412"/>
      <c r="B187" s="413"/>
      <c r="C187" s="412"/>
      <c r="D187" s="177" t="s">
        <v>23</v>
      </c>
      <c r="E187" s="177" t="s">
        <v>24</v>
      </c>
      <c r="F187" s="177" t="s">
        <v>25</v>
      </c>
      <c r="G187" s="412"/>
      <c r="H187" s="177" t="s">
        <v>26</v>
      </c>
      <c r="I187" s="177" t="s">
        <v>27</v>
      </c>
      <c r="J187" s="177" t="s">
        <v>28</v>
      </c>
      <c r="K187" s="177" t="s">
        <v>29</v>
      </c>
      <c r="L187" s="177" t="s">
        <v>30</v>
      </c>
      <c r="M187" s="177" t="s">
        <v>31</v>
      </c>
      <c r="N187" s="177" t="s">
        <v>32</v>
      </c>
      <c r="O187" s="177" t="s">
        <v>33</v>
      </c>
    </row>
    <row r="188" spans="1:16">
      <c r="A188" s="178">
        <v>1</v>
      </c>
      <c r="B188" s="178">
        <v>2</v>
      </c>
      <c r="C188" s="178">
        <v>3</v>
      </c>
      <c r="D188" s="178">
        <v>4</v>
      </c>
      <c r="E188" s="178">
        <v>5</v>
      </c>
      <c r="F188" s="178">
        <v>6</v>
      </c>
      <c r="G188" s="178">
        <v>7</v>
      </c>
      <c r="H188" s="178">
        <v>8</v>
      </c>
      <c r="I188" s="178">
        <v>9</v>
      </c>
      <c r="J188" s="178">
        <v>10</v>
      </c>
      <c r="K188" s="178">
        <v>11</v>
      </c>
      <c r="L188" s="178">
        <v>12</v>
      </c>
      <c r="M188" s="178">
        <v>13</v>
      </c>
      <c r="N188" s="178">
        <v>14</v>
      </c>
      <c r="O188" s="178">
        <v>15</v>
      </c>
    </row>
    <row r="189" spans="1:16">
      <c r="A189" s="410" t="s">
        <v>34</v>
      </c>
      <c r="B189" s="410"/>
      <c r="C189" s="410"/>
      <c r="D189" s="410"/>
      <c r="E189" s="410"/>
      <c r="F189" s="410"/>
      <c r="G189" s="410"/>
      <c r="H189" s="410"/>
      <c r="I189" s="410"/>
      <c r="J189" s="410"/>
      <c r="K189" s="410"/>
      <c r="L189" s="410"/>
      <c r="M189" s="410"/>
      <c r="N189" s="410"/>
      <c r="O189" s="410"/>
    </row>
    <row r="190" spans="1:16">
      <c r="A190" s="181" t="s">
        <v>527</v>
      </c>
      <c r="B190" s="180" t="s">
        <v>505</v>
      </c>
      <c r="C190" s="304">
        <v>20</v>
      </c>
      <c r="D190" s="305">
        <v>4.6399999999999997</v>
      </c>
      <c r="E190" s="307">
        <v>5.9</v>
      </c>
      <c r="F190" s="306"/>
      <c r="G190" s="307">
        <v>72.8</v>
      </c>
      <c r="H190" s="305">
        <v>0.01</v>
      </c>
      <c r="I190" s="305">
        <v>0.14000000000000001</v>
      </c>
      <c r="J190" s="307">
        <v>57.6</v>
      </c>
      <c r="K190" s="307">
        <v>0.1</v>
      </c>
      <c r="L190" s="304">
        <v>176</v>
      </c>
      <c r="M190" s="304">
        <v>100</v>
      </c>
      <c r="N190" s="304">
        <v>7</v>
      </c>
      <c r="O190" s="307">
        <v>0.2</v>
      </c>
    </row>
    <row r="191" spans="1:16">
      <c r="A191" s="179" t="s">
        <v>97</v>
      </c>
      <c r="B191" s="180" t="s">
        <v>506</v>
      </c>
      <c r="C191" s="304">
        <v>250</v>
      </c>
      <c r="D191" s="305">
        <v>11.01</v>
      </c>
      <c r="E191" s="305">
        <v>5.53</v>
      </c>
      <c r="F191" s="307">
        <v>40.6</v>
      </c>
      <c r="G191" s="305">
        <v>256.58</v>
      </c>
      <c r="H191" s="305">
        <v>0.28999999999999998</v>
      </c>
      <c r="I191" s="305">
        <v>2.11</v>
      </c>
      <c r="J191" s="307">
        <v>16.2</v>
      </c>
      <c r="K191" s="305">
        <v>0.55000000000000004</v>
      </c>
      <c r="L191" s="305">
        <v>221.87</v>
      </c>
      <c r="M191" s="307">
        <v>310.10000000000002</v>
      </c>
      <c r="N191" s="305">
        <v>37.270000000000003</v>
      </c>
      <c r="O191" s="305">
        <v>1.97</v>
      </c>
    </row>
    <row r="192" spans="1:16">
      <c r="A192" s="181" t="s">
        <v>98</v>
      </c>
      <c r="B192" s="180" t="s">
        <v>69</v>
      </c>
      <c r="C192" s="304">
        <v>200</v>
      </c>
      <c r="D192" s="305">
        <v>3.04</v>
      </c>
      <c r="E192" s="305">
        <v>1.54</v>
      </c>
      <c r="F192" s="305">
        <v>6.54</v>
      </c>
      <c r="G192" s="305">
        <v>52.55</v>
      </c>
      <c r="H192" s="305">
        <v>0.04</v>
      </c>
      <c r="I192" s="307">
        <v>1.3</v>
      </c>
      <c r="J192" s="304">
        <v>10</v>
      </c>
      <c r="K192" s="306"/>
      <c r="L192" s="305">
        <v>120.21</v>
      </c>
      <c r="M192" s="304">
        <v>90</v>
      </c>
      <c r="N192" s="305">
        <v>14.05</v>
      </c>
      <c r="O192" s="307">
        <v>0.1</v>
      </c>
    </row>
    <row r="193" spans="1:15">
      <c r="A193" s="179"/>
      <c r="B193" s="180" t="s">
        <v>64</v>
      </c>
      <c r="C193" s="304">
        <v>50</v>
      </c>
      <c r="D193" s="307">
        <v>3.3</v>
      </c>
      <c r="E193" s="307">
        <v>0.6</v>
      </c>
      <c r="F193" s="305">
        <v>19.82</v>
      </c>
      <c r="G193" s="304">
        <v>99</v>
      </c>
      <c r="H193" s="305">
        <v>0.09</v>
      </c>
      <c r="I193" s="306"/>
      <c r="J193" s="306"/>
      <c r="K193" s="307">
        <v>0.7</v>
      </c>
      <c r="L193" s="307">
        <v>14.5</v>
      </c>
      <c r="M193" s="304">
        <v>75</v>
      </c>
      <c r="N193" s="307">
        <v>23.5</v>
      </c>
      <c r="O193" s="305">
        <v>1.95</v>
      </c>
    </row>
    <row r="194" spans="1:15">
      <c r="A194" s="409" t="s">
        <v>63</v>
      </c>
      <c r="B194" s="409"/>
      <c r="C194" s="303">
        <v>520</v>
      </c>
      <c r="D194" s="305">
        <v>21.99</v>
      </c>
      <c r="E194" s="305">
        <v>13.57</v>
      </c>
      <c r="F194" s="305">
        <v>66.959999999999994</v>
      </c>
      <c r="G194" s="305">
        <v>480.93</v>
      </c>
      <c r="H194" s="305">
        <v>0.43</v>
      </c>
      <c r="I194" s="305">
        <v>3.55</v>
      </c>
      <c r="J194" s="307">
        <v>83.8</v>
      </c>
      <c r="K194" s="305">
        <v>1.35</v>
      </c>
      <c r="L194" s="305">
        <v>532.58000000000004</v>
      </c>
      <c r="M194" s="307">
        <v>575.1</v>
      </c>
      <c r="N194" s="305">
        <v>81.819999999999993</v>
      </c>
      <c r="O194" s="305">
        <v>4.22</v>
      </c>
    </row>
    <row r="195" spans="1:15">
      <c r="A195" s="410" t="s">
        <v>57</v>
      </c>
      <c r="B195" s="410"/>
      <c r="C195" s="410"/>
      <c r="D195" s="410"/>
      <c r="E195" s="410"/>
      <c r="F195" s="410"/>
      <c r="G195" s="410"/>
      <c r="H195" s="410"/>
      <c r="I195" s="410"/>
      <c r="J195" s="410"/>
      <c r="K195" s="410"/>
      <c r="L195" s="410"/>
      <c r="M195" s="410"/>
      <c r="N195" s="410"/>
      <c r="O195" s="410"/>
    </row>
    <row r="196" spans="1:15">
      <c r="A196" s="179" t="s">
        <v>92</v>
      </c>
      <c r="B196" s="180" t="s">
        <v>35</v>
      </c>
      <c r="C196" s="181">
        <v>150</v>
      </c>
      <c r="D196" s="182">
        <v>0.6</v>
      </c>
      <c r="E196" s="182">
        <v>0.6</v>
      </c>
      <c r="F196" s="182">
        <v>14.7</v>
      </c>
      <c r="G196" s="182">
        <v>70.5</v>
      </c>
      <c r="H196" s="179">
        <v>0.05</v>
      </c>
      <c r="I196" s="181">
        <v>15</v>
      </c>
      <c r="J196" s="182">
        <v>7.5</v>
      </c>
      <c r="K196" s="182">
        <v>0.3</v>
      </c>
      <c r="L196" s="181">
        <v>24</v>
      </c>
      <c r="M196" s="182">
        <v>16.5</v>
      </c>
      <c r="N196" s="182">
        <v>13.5</v>
      </c>
      <c r="O196" s="182">
        <v>3.3</v>
      </c>
    </row>
    <row r="197" spans="1:15">
      <c r="A197" s="179"/>
      <c r="B197" s="180" t="s">
        <v>66</v>
      </c>
      <c r="C197" s="181">
        <v>20</v>
      </c>
      <c r="D197" s="182">
        <v>1.5</v>
      </c>
      <c r="E197" s="179">
        <v>3.72</v>
      </c>
      <c r="F197" s="179">
        <v>8.26</v>
      </c>
      <c r="G197" s="179">
        <v>73.52</v>
      </c>
      <c r="H197" s="179">
        <v>0.03</v>
      </c>
      <c r="I197" s="179">
        <v>0.84</v>
      </c>
      <c r="J197" s="179">
        <v>41.99</v>
      </c>
      <c r="K197" s="179">
        <v>0.67</v>
      </c>
      <c r="L197" s="179">
        <v>22.14</v>
      </c>
      <c r="M197" s="179">
        <v>35.950000000000003</v>
      </c>
      <c r="N197" s="179">
        <v>21.69</v>
      </c>
      <c r="O197" s="179">
        <v>0.55000000000000004</v>
      </c>
    </row>
    <row r="198" spans="1:15">
      <c r="A198" s="409" t="s">
        <v>58</v>
      </c>
      <c r="B198" s="409"/>
      <c r="C198" s="178">
        <v>170</v>
      </c>
      <c r="D198" s="179">
        <v>2.1</v>
      </c>
      <c r="E198" s="179">
        <v>4.32</v>
      </c>
      <c r="F198" s="179">
        <v>22.96</v>
      </c>
      <c r="G198" s="179">
        <v>144.02000000000001</v>
      </c>
      <c r="H198" s="179">
        <v>0.08</v>
      </c>
      <c r="I198" s="179">
        <v>15.84</v>
      </c>
      <c r="J198" s="179">
        <v>49.49</v>
      </c>
      <c r="K198" s="179">
        <v>0.97</v>
      </c>
      <c r="L198" s="179">
        <v>46.14</v>
      </c>
      <c r="M198" s="179">
        <v>52.45</v>
      </c>
      <c r="N198" s="179">
        <v>35.19</v>
      </c>
      <c r="O198" s="179">
        <v>3.85</v>
      </c>
    </row>
    <row r="199" spans="1:15">
      <c r="A199" s="410" t="s">
        <v>12</v>
      </c>
      <c r="B199" s="410"/>
      <c r="C199" s="410"/>
      <c r="D199" s="410"/>
      <c r="E199" s="410"/>
      <c r="F199" s="410"/>
      <c r="G199" s="410"/>
      <c r="H199" s="410"/>
      <c r="I199" s="410"/>
      <c r="J199" s="410"/>
      <c r="K199" s="410"/>
      <c r="L199" s="410"/>
      <c r="M199" s="410"/>
      <c r="N199" s="410"/>
      <c r="O199" s="410"/>
    </row>
    <row r="200" spans="1:15">
      <c r="A200" s="179" t="s">
        <v>528</v>
      </c>
      <c r="B200" s="180" t="s">
        <v>171</v>
      </c>
      <c r="C200" s="309">
        <v>100</v>
      </c>
      <c r="D200" s="310">
        <v>1.43</v>
      </c>
      <c r="E200" s="310">
        <v>5.09</v>
      </c>
      <c r="F200" s="310">
        <v>8.36</v>
      </c>
      <c r="G200" s="310">
        <v>84.85</v>
      </c>
      <c r="H200" s="310">
        <v>0.02</v>
      </c>
      <c r="I200" s="312">
        <v>9.5</v>
      </c>
      <c r="J200" s="312">
        <v>1.9</v>
      </c>
      <c r="K200" s="312">
        <v>2.2999999999999998</v>
      </c>
      <c r="L200" s="310">
        <v>36.25</v>
      </c>
      <c r="M200" s="310">
        <v>41.18</v>
      </c>
      <c r="N200" s="310">
        <v>20.97</v>
      </c>
      <c r="O200" s="310">
        <v>1.34</v>
      </c>
    </row>
    <row r="201" spans="1:15" ht="28">
      <c r="A201" s="179" t="s">
        <v>107</v>
      </c>
      <c r="B201" s="180" t="s">
        <v>502</v>
      </c>
      <c r="C201" s="309">
        <v>250</v>
      </c>
      <c r="D201" s="310">
        <v>7.74</v>
      </c>
      <c r="E201" s="310">
        <v>5.16</v>
      </c>
      <c r="F201" s="310">
        <v>19.28</v>
      </c>
      <c r="G201" s="310">
        <v>154.87</v>
      </c>
      <c r="H201" s="310">
        <v>0.34</v>
      </c>
      <c r="I201" s="312">
        <v>11.7</v>
      </c>
      <c r="J201" s="312">
        <v>205.9</v>
      </c>
      <c r="K201" s="310">
        <v>1.56</v>
      </c>
      <c r="L201" s="310">
        <v>32.94</v>
      </c>
      <c r="M201" s="310">
        <v>102.16</v>
      </c>
      <c r="N201" s="310">
        <v>36.380000000000003</v>
      </c>
      <c r="O201" s="310">
        <v>2.15</v>
      </c>
    </row>
    <row r="202" spans="1:15" ht="28">
      <c r="A202" s="179" t="s">
        <v>517</v>
      </c>
      <c r="B202" s="180" t="s">
        <v>565</v>
      </c>
      <c r="C202" s="309">
        <v>130</v>
      </c>
      <c r="D202" s="310">
        <v>14.83</v>
      </c>
      <c r="E202" s="310">
        <v>13.129999999999999</v>
      </c>
      <c r="F202" s="310">
        <v>11.75</v>
      </c>
      <c r="G202" s="312">
        <v>222.04</v>
      </c>
      <c r="H202" s="310">
        <v>9.9999999999999992E-2</v>
      </c>
      <c r="I202" s="311">
        <v>0.94</v>
      </c>
      <c r="J202" s="310">
        <v>15.280000000000001</v>
      </c>
      <c r="K202" s="310">
        <v>2.79</v>
      </c>
      <c r="L202" s="310">
        <v>20.700000000000003</v>
      </c>
      <c r="M202" s="312">
        <v>159.75</v>
      </c>
      <c r="N202" s="310">
        <v>24.63</v>
      </c>
      <c r="O202" s="310">
        <v>1.25</v>
      </c>
    </row>
    <row r="203" spans="1:15">
      <c r="A203" s="181" t="s">
        <v>106</v>
      </c>
      <c r="B203" s="180" t="s">
        <v>123</v>
      </c>
      <c r="C203" s="309">
        <v>180</v>
      </c>
      <c r="D203" s="310">
        <v>7.81</v>
      </c>
      <c r="E203" s="310">
        <v>2.0499999999999998</v>
      </c>
      <c r="F203" s="312">
        <v>35.4</v>
      </c>
      <c r="G203" s="310">
        <v>190.96</v>
      </c>
      <c r="H203" s="310">
        <v>0.27</v>
      </c>
      <c r="I203" s="311"/>
      <c r="J203" s="310">
        <v>1.24</v>
      </c>
      <c r="K203" s="312">
        <v>0.5</v>
      </c>
      <c r="L203" s="312">
        <v>13.5</v>
      </c>
      <c r="M203" s="310">
        <v>184.99</v>
      </c>
      <c r="N203" s="310">
        <v>124.07</v>
      </c>
      <c r="O203" s="310">
        <v>4.16</v>
      </c>
    </row>
    <row r="204" spans="1:15">
      <c r="A204" s="181" t="s">
        <v>96</v>
      </c>
      <c r="B204" s="180" t="s">
        <v>68</v>
      </c>
      <c r="C204" s="309">
        <v>200</v>
      </c>
      <c r="D204" s="310">
        <v>0.37</v>
      </c>
      <c r="E204" s="310">
        <v>0.02</v>
      </c>
      <c r="F204" s="310">
        <v>11.63</v>
      </c>
      <c r="G204" s="310">
        <v>49.41</v>
      </c>
      <c r="H204" s="311"/>
      <c r="I204" s="310">
        <v>0.34</v>
      </c>
      <c r="J204" s="310">
        <v>0.51</v>
      </c>
      <c r="K204" s="310">
        <v>0.17</v>
      </c>
      <c r="L204" s="310">
        <v>18.87</v>
      </c>
      <c r="M204" s="310">
        <v>13.09</v>
      </c>
      <c r="N204" s="312">
        <v>5.0999999999999996</v>
      </c>
      <c r="O204" s="310">
        <v>1.02</v>
      </c>
    </row>
    <row r="205" spans="1:15">
      <c r="A205" s="179"/>
      <c r="B205" s="180" t="s">
        <v>64</v>
      </c>
      <c r="C205" s="309">
        <v>60</v>
      </c>
      <c r="D205" s="310">
        <v>3.36</v>
      </c>
      <c r="E205" s="310">
        <v>0.66</v>
      </c>
      <c r="F205" s="310">
        <v>29.64</v>
      </c>
      <c r="G205" s="312">
        <v>118.8</v>
      </c>
      <c r="H205" s="312">
        <v>0.1</v>
      </c>
      <c r="I205" s="311"/>
      <c r="J205" s="311"/>
      <c r="K205" s="310">
        <v>0.84</v>
      </c>
      <c r="L205" s="312">
        <v>17.399999999999999</v>
      </c>
      <c r="M205" s="309">
        <v>90</v>
      </c>
      <c r="N205" s="312">
        <v>28.2</v>
      </c>
      <c r="O205" s="310">
        <v>2.34</v>
      </c>
    </row>
    <row r="206" spans="1:15">
      <c r="A206" s="409" t="s">
        <v>36</v>
      </c>
      <c r="B206" s="409"/>
      <c r="C206" s="308">
        <v>920</v>
      </c>
      <c r="D206" s="310">
        <v>35.54</v>
      </c>
      <c r="E206" s="310">
        <v>26.11</v>
      </c>
      <c r="F206" s="310">
        <v>116.06</v>
      </c>
      <c r="G206" s="310">
        <v>820.93</v>
      </c>
      <c r="H206" s="310">
        <v>0.83</v>
      </c>
      <c r="I206" s="310">
        <v>22.48</v>
      </c>
      <c r="J206" s="310">
        <v>224.83</v>
      </c>
      <c r="K206" s="310">
        <v>8.16</v>
      </c>
      <c r="L206" s="310">
        <v>139.66</v>
      </c>
      <c r="M206" s="310">
        <v>591.16999999999996</v>
      </c>
      <c r="N206" s="310">
        <v>239.35</v>
      </c>
      <c r="O206" s="310">
        <v>12.26</v>
      </c>
    </row>
    <row r="207" spans="1:15">
      <c r="A207" s="410" t="s">
        <v>156</v>
      </c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10"/>
      <c r="O207" s="410"/>
    </row>
    <row r="208" spans="1:15">
      <c r="A208" s="179" t="s">
        <v>92</v>
      </c>
      <c r="B208" s="180" t="s">
        <v>35</v>
      </c>
      <c r="C208" s="314">
        <v>150</v>
      </c>
      <c r="D208" s="317">
        <v>0.6</v>
      </c>
      <c r="E208" s="317">
        <v>0.6</v>
      </c>
      <c r="F208" s="317">
        <v>14.7</v>
      </c>
      <c r="G208" s="317">
        <v>70.5</v>
      </c>
      <c r="H208" s="315">
        <v>0.05</v>
      </c>
      <c r="I208" s="314">
        <v>15</v>
      </c>
      <c r="J208" s="317">
        <v>7.5</v>
      </c>
      <c r="K208" s="317">
        <v>0.3</v>
      </c>
      <c r="L208" s="314">
        <v>24</v>
      </c>
      <c r="M208" s="317">
        <v>16.5</v>
      </c>
      <c r="N208" s="317">
        <v>13.5</v>
      </c>
      <c r="O208" s="317">
        <v>3.3</v>
      </c>
    </row>
    <row r="209" spans="1:16">
      <c r="A209" s="183"/>
      <c r="B209" s="180" t="s">
        <v>492</v>
      </c>
      <c r="C209" s="314">
        <v>200</v>
      </c>
      <c r="D209" s="314">
        <v>6</v>
      </c>
      <c r="E209" s="314">
        <v>2</v>
      </c>
      <c r="F209" s="314">
        <v>8</v>
      </c>
      <c r="G209" s="314">
        <v>80</v>
      </c>
      <c r="H209" s="315">
        <v>0.08</v>
      </c>
      <c r="I209" s="317">
        <v>1.4</v>
      </c>
      <c r="J209" s="316"/>
      <c r="K209" s="316"/>
      <c r="L209" s="314">
        <v>240</v>
      </c>
      <c r="M209" s="314">
        <v>180</v>
      </c>
      <c r="N209" s="314">
        <v>28</v>
      </c>
      <c r="O209" s="317">
        <v>0.2</v>
      </c>
    </row>
    <row r="210" spans="1:16">
      <c r="A210" s="409" t="s">
        <v>159</v>
      </c>
      <c r="B210" s="409"/>
      <c r="C210" s="313">
        <v>350</v>
      </c>
      <c r="D210" s="315">
        <v>6.6</v>
      </c>
      <c r="E210" s="315">
        <v>2.6</v>
      </c>
      <c r="F210" s="315">
        <v>22.7</v>
      </c>
      <c r="G210" s="317">
        <v>150.5</v>
      </c>
      <c r="H210" s="315">
        <v>0.13</v>
      </c>
      <c r="I210" s="317">
        <v>16.399999999999999</v>
      </c>
      <c r="J210" s="317">
        <v>7.5</v>
      </c>
      <c r="K210" s="317">
        <v>0.3</v>
      </c>
      <c r="L210" s="314">
        <v>264</v>
      </c>
      <c r="M210" s="317">
        <v>196.5</v>
      </c>
      <c r="N210" s="317">
        <v>41.5</v>
      </c>
      <c r="O210" s="317">
        <v>3.5</v>
      </c>
    </row>
    <row r="211" spans="1:16">
      <c r="A211" s="409" t="s">
        <v>37</v>
      </c>
      <c r="B211" s="409"/>
      <c r="C211" s="318">
        <v>1960</v>
      </c>
      <c r="D211" s="315">
        <v>66.23</v>
      </c>
      <c r="E211" s="315">
        <v>46.6</v>
      </c>
      <c r="F211" s="315">
        <v>228.68</v>
      </c>
      <c r="G211" s="315">
        <v>1596.38</v>
      </c>
      <c r="H211" s="315">
        <v>1.47</v>
      </c>
      <c r="I211" s="315">
        <v>58.27</v>
      </c>
      <c r="J211" s="315">
        <v>365.62</v>
      </c>
      <c r="K211" s="315">
        <v>10.78</v>
      </c>
      <c r="L211" s="315">
        <v>982.38</v>
      </c>
      <c r="M211" s="315">
        <v>1415.22</v>
      </c>
      <c r="N211" s="315">
        <v>397.86</v>
      </c>
      <c r="O211" s="315">
        <v>23.83</v>
      </c>
    </row>
    <row r="212" spans="1:16" s="165" customFormat="1">
      <c r="A212" s="166" t="s">
        <v>54</v>
      </c>
      <c r="B212" s="167" t="s">
        <v>556</v>
      </c>
      <c r="C212" s="168"/>
      <c r="D212" s="168"/>
      <c r="E212" s="168"/>
      <c r="F212" s="168"/>
      <c r="G212" s="168"/>
      <c r="H212" s="406"/>
      <c r="I212" s="406"/>
      <c r="J212" s="407"/>
      <c r="K212" s="407"/>
      <c r="L212" s="407"/>
      <c r="M212" s="407"/>
      <c r="N212" s="407"/>
      <c r="O212" s="407"/>
      <c r="P212" s="164"/>
    </row>
    <row r="213" spans="1:16" s="165" customFormat="1">
      <c r="A213" s="166" t="s">
        <v>55</v>
      </c>
      <c r="B213" s="167" t="s">
        <v>56</v>
      </c>
      <c r="C213" s="168"/>
      <c r="D213" s="168"/>
      <c r="E213" s="168"/>
      <c r="F213" s="168"/>
      <c r="G213" s="168"/>
      <c r="H213" s="406"/>
      <c r="I213" s="406"/>
      <c r="J213" s="408"/>
      <c r="K213" s="408"/>
      <c r="L213" s="408"/>
      <c r="M213" s="408"/>
      <c r="N213" s="408"/>
      <c r="O213" s="408"/>
      <c r="P213" s="164"/>
    </row>
    <row r="214" spans="1:16" s="165" customFormat="1">
      <c r="A214" s="169" t="s">
        <v>13</v>
      </c>
      <c r="B214" s="170" t="s">
        <v>39</v>
      </c>
      <c r="C214" s="171"/>
      <c r="D214" s="171"/>
      <c r="E214" s="171"/>
      <c r="F214" s="168"/>
      <c r="G214" s="168"/>
      <c r="H214" s="172"/>
      <c r="I214" s="172"/>
      <c r="J214" s="173"/>
      <c r="K214" s="173"/>
      <c r="L214" s="173"/>
      <c r="M214" s="173"/>
      <c r="N214" s="173"/>
      <c r="O214" s="173"/>
      <c r="P214" s="164"/>
    </row>
    <row r="215" spans="1:16" s="165" customFormat="1">
      <c r="A215" s="174" t="s">
        <v>15</v>
      </c>
      <c r="B215" s="175">
        <v>2</v>
      </c>
      <c r="C215" s="176"/>
      <c r="D215" s="168"/>
      <c r="E215" s="168"/>
      <c r="F215" s="168"/>
      <c r="G215" s="168"/>
      <c r="H215" s="172"/>
      <c r="I215" s="172"/>
      <c r="J215" s="173"/>
      <c r="K215" s="173"/>
      <c r="L215" s="173"/>
      <c r="M215" s="173"/>
      <c r="N215" s="173"/>
      <c r="O215" s="173"/>
      <c r="P215" s="164"/>
    </row>
    <row r="216" spans="1:16">
      <c r="A216" s="411" t="s">
        <v>16</v>
      </c>
      <c r="B216" s="411" t="s">
        <v>17</v>
      </c>
      <c r="C216" s="411" t="s">
        <v>18</v>
      </c>
      <c r="D216" s="414" t="s">
        <v>19</v>
      </c>
      <c r="E216" s="414"/>
      <c r="F216" s="414"/>
      <c r="G216" s="411" t="s">
        <v>20</v>
      </c>
      <c r="H216" s="414" t="s">
        <v>21</v>
      </c>
      <c r="I216" s="414"/>
      <c r="J216" s="414"/>
      <c r="K216" s="414"/>
      <c r="L216" s="414" t="s">
        <v>22</v>
      </c>
      <c r="M216" s="414"/>
      <c r="N216" s="414"/>
      <c r="O216" s="414"/>
    </row>
    <row r="217" spans="1:16">
      <c r="A217" s="412"/>
      <c r="B217" s="413"/>
      <c r="C217" s="412"/>
      <c r="D217" s="177" t="s">
        <v>23</v>
      </c>
      <c r="E217" s="177" t="s">
        <v>24</v>
      </c>
      <c r="F217" s="177" t="s">
        <v>25</v>
      </c>
      <c r="G217" s="412"/>
      <c r="H217" s="177" t="s">
        <v>26</v>
      </c>
      <c r="I217" s="177" t="s">
        <v>27</v>
      </c>
      <c r="J217" s="177" t="s">
        <v>28</v>
      </c>
      <c r="K217" s="177" t="s">
        <v>29</v>
      </c>
      <c r="L217" s="177" t="s">
        <v>30</v>
      </c>
      <c r="M217" s="177" t="s">
        <v>31</v>
      </c>
      <c r="N217" s="177" t="s">
        <v>32</v>
      </c>
      <c r="O217" s="177" t="s">
        <v>33</v>
      </c>
    </row>
    <row r="218" spans="1:16">
      <c r="A218" s="178">
        <v>1</v>
      </c>
      <c r="B218" s="178">
        <v>2</v>
      </c>
      <c r="C218" s="178">
        <v>3</v>
      </c>
      <c r="D218" s="178">
        <v>4</v>
      </c>
      <c r="E218" s="178">
        <v>5</v>
      </c>
      <c r="F218" s="178">
        <v>6</v>
      </c>
      <c r="G218" s="178">
        <v>7</v>
      </c>
      <c r="H218" s="178">
        <v>8</v>
      </c>
      <c r="I218" s="178">
        <v>9</v>
      </c>
      <c r="J218" s="178">
        <v>10</v>
      </c>
      <c r="K218" s="178">
        <v>11</v>
      </c>
      <c r="L218" s="178">
        <v>12</v>
      </c>
      <c r="M218" s="178">
        <v>13</v>
      </c>
      <c r="N218" s="178">
        <v>14</v>
      </c>
      <c r="O218" s="178">
        <v>15</v>
      </c>
    </row>
    <row r="219" spans="1:16">
      <c r="A219" s="410" t="s">
        <v>34</v>
      </c>
      <c r="B219" s="410"/>
      <c r="C219" s="410"/>
      <c r="D219" s="410"/>
      <c r="E219" s="410"/>
      <c r="F219" s="410"/>
      <c r="G219" s="410"/>
      <c r="H219" s="410"/>
      <c r="I219" s="410"/>
      <c r="J219" s="410"/>
      <c r="K219" s="410"/>
      <c r="L219" s="410"/>
      <c r="M219" s="410"/>
      <c r="N219" s="410"/>
      <c r="O219" s="410"/>
    </row>
    <row r="220" spans="1:16">
      <c r="A220" s="179" t="s">
        <v>103</v>
      </c>
      <c r="B220" s="180" t="s">
        <v>563</v>
      </c>
      <c r="C220" s="320">
        <v>250</v>
      </c>
      <c r="D220" s="321">
        <v>37.44</v>
      </c>
      <c r="E220" s="323">
        <v>15.5</v>
      </c>
      <c r="F220" s="321">
        <v>30.439999999999998</v>
      </c>
      <c r="G220" s="321">
        <v>418.89</v>
      </c>
      <c r="H220" s="321">
        <v>0.16999999999999998</v>
      </c>
      <c r="I220" s="321">
        <v>8.34</v>
      </c>
      <c r="J220" s="321">
        <v>57.35</v>
      </c>
      <c r="K220" s="321">
        <v>2.5299999999999998</v>
      </c>
      <c r="L220" s="323">
        <v>301.2</v>
      </c>
      <c r="M220" s="321">
        <v>458.94</v>
      </c>
      <c r="N220" s="320">
        <v>78</v>
      </c>
      <c r="O220" s="321">
        <v>1.8</v>
      </c>
    </row>
    <row r="221" spans="1:16">
      <c r="A221" s="179" t="s">
        <v>102</v>
      </c>
      <c r="B221" s="180" t="s">
        <v>497</v>
      </c>
      <c r="C221" s="320">
        <v>200</v>
      </c>
      <c r="D221" s="323">
        <v>0.2</v>
      </c>
      <c r="E221" s="321">
        <v>0.02</v>
      </c>
      <c r="F221" s="321">
        <v>1.67</v>
      </c>
      <c r="G221" s="321">
        <v>7.92</v>
      </c>
      <c r="H221" s="322"/>
      <c r="I221" s="323">
        <v>0.1</v>
      </c>
      <c r="J221" s="323">
        <v>0.5</v>
      </c>
      <c r="K221" s="322"/>
      <c r="L221" s="321">
        <v>4.95</v>
      </c>
      <c r="M221" s="321">
        <v>8.24</v>
      </c>
      <c r="N221" s="323">
        <v>4.4000000000000004</v>
      </c>
      <c r="O221" s="321">
        <v>0.82</v>
      </c>
    </row>
    <row r="222" spans="1:16">
      <c r="A222" s="179"/>
      <c r="B222" s="180" t="s">
        <v>64</v>
      </c>
      <c r="C222" s="320">
        <v>50</v>
      </c>
      <c r="D222" s="323">
        <v>3.3</v>
      </c>
      <c r="E222" s="323">
        <v>0.6</v>
      </c>
      <c r="F222" s="321">
        <v>19.82</v>
      </c>
      <c r="G222" s="320">
        <v>99</v>
      </c>
      <c r="H222" s="321">
        <v>0.09</v>
      </c>
      <c r="I222" s="322"/>
      <c r="J222" s="322"/>
      <c r="K222" s="323">
        <v>0.7</v>
      </c>
      <c r="L222" s="323">
        <v>14.5</v>
      </c>
      <c r="M222" s="320">
        <v>75</v>
      </c>
      <c r="N222" s="323">
        <v>23.5</v>
      </c>
      <c r="O222" s="321">
        <v>1.95</v>
      </c>
    </row>
    <row r="223" spans="1:16">
      <c r="A223" s="409" t="s">
        <v>63</v>
      </c>
      <c r="B223" s="409"/>
      <c r="C223" s="319">
        <v>500</v>
      </c>
      <c r="D223" s="321">
        <v>40.94</v>
      </c>
      <c r="E223" s="321">
        <v>16.12</v>
      </c>
      <c r="F223" s="321">
        <v>51.93</v>
      </c>
      <c r="G223" s="321">
        <v>525.80999999999995</v>
      </c>
      <c r="H223" s="321">
        <v>0.26</v>
      </c>
      <c r="I223" s="321">
        <v>8.44</v>
      </c>
      <c r="J223" s="321">
        <v>57.85</v>
      </c>
      <c r="K223" s="321">
        <v>3.23</v>
      </c>
      <c r="L223" s="321">
        <v>320.64999999999998</v>
      </c>
      <c r="M223" s="321">
        <v>542.17999999999995</v>
      </c>
      <c r="N223" s="323">
        <v>105.9</v>
      </c>
      <c r="O223" s="321">
        <v>4.57</v>
      </c>
    </row>
    <row r="224" spans="1:16">
      <c r="A224" s="410" t="s">
        <v>57</v>
      </c>
      <c r="B224" s="410"/>
      <c r="C224" s="410"/>
      <c r="D224" s="410"/>
      <c r="E224" s="410"/>
      <c r="F224" s="410"/>
      <c r="G224" s="410"/>
      <c r="H224" s="410"/>
      <c r="I224" s="410"/>
      <c r="J224" s="410"/>
      <c r="K224" s="410"/>
      <c r="L224" s="410"/>
      <c r="M224" s="410"/>
      <c r="N224" s="410"/>
      <c r="O224" s="410"/>
    </row>
    <row r="225" spans="1:15">
      <c r="A225" s="179" t="s">
        <v>92</v>
      </c>
      <c r="B225" s="180" t="s">
        <v>35</v>
      </c>
      <c r="C225" s="181">
        <v>150</v>
      </c>
      <c r="D225" s="182">
        <v>0.6</v>
      </c>
      <c r="E225" s="182">
        <v>0.6</v>
      </c>
      <c r="F225" s="182">
        <v>14.7</v>
      </c>
      <c r="G225" s="182">
        <v>70.5</v>
      </c>
      <c r="H225" s="179">
        <v>0.05</v>
      </c>
      <c r="I225" s="181">
        <v>15</v>
      </c>
      <c r="J225" s="182">
        <v>7.5</v>
      </c>
      <c r="K225" s="182">
        <v>0.3</v>
      </c>
      <c r="L225" s="181">
        <v>24</v>
      </c>
      <c r="M225" s="182">
        <v>16.5</v>
      </c>
      <c r="N225" s="182">
        <v>13.5</v>
      </c>
      <c r="O225" s="182">
        <v>3.3</v>
      </c>
    </row>
    <row r="226" spans="1:15">
      <c r="A226" s="179"/>
      <c r="B226" s="180" t="s">
        <v>66</v>
      </c>
      <c r="C226" s="181">
        <v>20</v>
      </c>
      <c r="D226" s="182">
        <v>1.5</v>
      </c>
      <c r="E226" s="179">
        <v>3.72</v>
      </c>
      <c r="F226" s="179">
        <v>8.26</v>
      </c>
      <c r="G226" s="179">
        <v>73.52</v>
      </c>
      <c r="H226" s="179">
        <v>0.03</v>
      </c>
      <c r="I226" s="179">
        <v>0.84</v>
      </c>
      <c r="J226" s="179">
        <v>41.99</v>
      </c>
      <c r="K226" s="179">
        <v>0.67</v>
      </c>
      <c r="L226" s="179">
        <v>22.14</v>
      </c>
      <c r="M226" s="179">
        <v>35.950000000000003</v>
      </c>
      <c r="N226" s="179">
        <v>21.69</v>
      </c>
      <c r="O226" s="179">
        <v>0.55000000000000004</v>
      </c>
    </row>
    <row r="227" spans="1:15">
      <c r="A227" s="409" t="s">
        <v>58</v>
      </c>
      <c r="B227" s="409"/>
      <c r="C227" s="178">
        <v>170</v>
      </c>
      <c r="D227" s="179">
        <v>2.1</v>
      </c>
      <c r="E227" s="179">
        <v>4.32</v>
      </c>
      <c r="F227" s="179">
        <v>22.96</v>
      </c>
      <c r="G227" s="179">
        <v>144.02000000000001</v>
      </c>
      <c r="H227" s="179">
        <v>0.08</v>
      </c>
      <c r="I227" s="179">
        <v>15.84</v>
      </c>
      <c r="J227" s="179">
        <v>49.49</v>
      </c>
      <c r="K227" s="179">
        <v>0.97</v>
      </c>
      <c r="L227" s="179">
        <v>46.14</v>
      </c>
      <c r="M227" s="179">
        <v>52.45</v>
      </c>
      <c r="N227" s="179">
        <v>35.19</v>
      </c>
      <c r="O227" s="179">
        <v>3.85</v>
      </c>
    </row>
    <row r="228" spans="1:15">
      <c r="A228" s="410" t="s">
        <v>12</v>
      </c>
      <c r="B228" s="410"/>
      <c r="C228" s="410"/>
      <c r="D228" s="410"/>
      <c r="E228" s="410"/>
      <c r="F228" s="410"/>
      <c r="G228" s="410"/>
      <c r="H228" s="410"/>
      <c r="I228" s="410"/>
      <c r="J228" s="410"/>
      <c r="K228" s="410"/>
      <c r="L228" s="410"/>
      <c r="M228" s="410"/>
      <c r="N228" s="410"/>
      <c r="O228" s="410"/>
    </row>
    <row r="229" spans="1:15">
      <c r="A229" s="181" t="s">
        <v>523</v>
      </c>
      <c r="B229" s="180" t="s">
        <v>210</v>
      </c>
      <c r="C229" s="325">
        <v>100</v>
      </c>
      <c r="D229" s="326">
        <v>1.51</v>
      </c>
      <c r="E229" s="326">
        <v>8.18</v>
      </c>
      <c r="F229" s="326">
        <v>8.1199999999999992</v>
      </c>
      <c r="G229" s="326">
        <v>112.75</v>
      </c>
      <c r="H229" s="326">
        <v>0.06</v>
      </c>
      <c r="I229" s="326">
        <v>10.15</v>
      </c>
      <c r="J229" s="326">
        <v>267.11</v>
      </c>
      <c r="K229" s="326">
        <v>3.67</v>
      </c>
      <c r="L229" s="326">
        <v>24.72</v>
      </c>
      <c r="M229" s="326">
        <v>45.36</v>
      </c>
      <c r="N229" s="326">
        <v>20.75</v>
      </c>
      <c r="O229" s="326">
        <v>0.84</v>
      </c>
    </row>
    <row r="230" spans="1:15">
      <c r="A230" s="179" t="s">
        <v>108</v>
      </c>
      <c r="B230" s="180" t="s">
        <v>491</v>
      </c>
      <c r="C230" s="325">
        <v>250</v>
      </c>
      <c r="D230" s="328">
        <v>5.0999999999999996</v>
      </c>
      <c r="E230" s="326">
        <v>7.73</v>
      </c>
      <c r="F230" s="326">
        <v>11.31</v>
      </c>
      <c r="G230" s="326">
        <v>135.75</v>
      </c>
      <c r="H230" s="326">
        <v>0.22</v>
      </c>
      <c r="I230" s="326">
        <v>38.65</v>
      </c>
      <c r="J230" s="326">
        <v>269.02999999999997</v>
      </c>
      <c r="K230" s="326">
        <v>2.4300000000000002</v>
      </c>
      <c r="L230" s="326">
        <v>45.35</v>
      </c>
      <c r="M230" s="326">
        <v>81.34</v>
      </c>
      <c r="N230" s="326">
        <v>29.02</v>
      </c>
      <c r="O230" s="326">
        <v>1.1399999999999999</v>
      </c>
    </row>
    <row r="231" spans="1:15">
      <c r="A231" s="181" t="s">
        <v>105</v>
      </c>
      <c r="B231" s="180" t="s">
        <v>507</v>
      </c>
      <c r="C231" s="325">
        <v>100</v>
      </c>
      <c r="D231" s="326">
        <v>14.44</v>
      </c>
      <c r="E231" s="326">
        <v>10.76</v>
      </c>
      <c r="F231" s="326">
        <v>8.9700000000000006</v>
      </c>
      <c r="G231" s="326">
        <v>190.83</v>
      </c>
      <c r="H231" s="326">
        <v>0.49</v>
      </c>
      <c r="I231" s="326">
        <v>3.11</v>
      </c>
      <c r="J231" s="327"/>
      <c r="K231" s="326">
        <v>1.93</v>
      </c>
      <c r="L231" s="326">
        <v>14.45</v>
      </c>
      <c r="M231" s="326">
        <v>157.25</v>
      </c>
      <c r="N231" s="326">
        <v>21.96</v>
      </c>
      <c r="O231" s="326">
        <v>2.56</v>
      </c>
    </row>
    <row r="232" spans="1:15">
      <c r="A232" s="179" t="s">
        <v>529</v>
      </c>
      <c r="B232" s="180" t="s">
        <v>261</v>
      </c>
      <c r="C232" s="325">
        <v>180</v>
      </c>
      <c r="D232" s="326">
        <v>6.44</v>
      </c>
      <c r="E232" s="326">
        <v>3.74</v>
      </c>
      <c r="F232" s="326">
        <v>43.17</v>
      </c>
      <c r="G232" s="326">
        <v>233.76</v>
      </c>
      <c r="H232" s="326">
        <v>0.11</v>
      </c>
      <c r="I232" s="326">
        <v>25.15</v>
      </c>
      <c r="J232" s="326">
        <v>60.22</v>
      </c>
      <c r="K232" s="326">
        <v>2.34</v>
      </c>
      <c r="L232" s="326">
        <v>36.14</v>
      </c>
      <c r="M232" s="326">
        <v>158.57</v>
      </c>
      <c r="N232" s="326">
        <v>36.26</v>
      </c>
      <c r="O232" s="326">
        <v>1.68</v>
      </c>
    </row>
    <row r="233" spans="1:15">
      <c r="A233" s="181" t="s">
        <v>100</v>
      </c>
      <c r="B233" s="180" t="s">
        <v>71</v>
      </c>
      <c r="C233" s="325">
        <v>200</v>
      </c>
      <c r="D233" s="326">
        <v>0.16</v>
      </c>
      <c r="E233" s="326">
        <v>0.16</v>
      </c>
      <c r="F233" s="326">
        <v>5.52</v>
      </c>
      <c r="G233" s="328">
        <v>25.2</v>
      </c>
      <c r="H233" s="326">
        <v>0.01</v>
      </c>
      <c r="I233" s="325">
        <v>4</v>
      </c>
      <c r="J233" s="325">
        <v>2</v>
      </c>
      <c r="K233" s="326">
        <v>0.08</v>
      </c>
      <c r="L233" s="328">
        <v>6.4</v>
      </c>
      <c r="M233" s="328">
        <v>4.4000000000000004</v>
      </c>
      <c r="N233" s="328">
        <v>3.6</v>
      </c>
      <c r="O233" s="326">
        <v>0.88</v>
      </c>
    </row>
    <row r="234" spans="1:15">
      <c r="A234" s="179"/>
      <c r="B234" s="180" t="s">
        <v>64</v>
      </c>
      <c r="C234" s="325">
        <v>60</v>
      </c>
      <c r="D234" s="326">
        <v>3.36</v>
      </c>
      <c r="E234" s="326">
        <v>0.66</v>
      </c>
      <c r="F234" s="326">
        <v>29.64</v>
      </c>
      <c r="G234" s="328">
        <v>118.8</v>
      </c>
      <c r="H234" s="328">
        <v>0.1</v>
      </c>
      <c r="I234" s="327"/>
      <c r="J234" s="327"/>
      <c r="K234" s="326">
        <v>0.84</v>
      </c>
      <c r="L234" s="328">
        <v>17.399999999999999</v>
      </c>
      <c r="M234" s="325">
        <v>90</v>
      </c>
      <c r="N234" s="328">
        <v>28.2</v>
      </c>
      <c r="O234" s="326">
        <v>2.34</v>
      </c>
    </row>
    <row r="235" spans="1:15">
      <c r="A235" s="409" t="s">
        <v>36</v>
      </c>
      <c r="B235" s="409"/>
      <c r="C235" s="324">
        <v>890</v>
      </c>
      <c r="D235" s="326">
        <v>31.01</v>
      </c>
      <c r="E235" s="326">
        <v>31.23</v>
      </c>
      <c r="F235" s="326">
        <v>106.73</v>
      </c>
      <c r="G235" s="326">
        <v>817.09</v>
      </c>
      <c r="H235" s="326">
        <v>0.99</v>
      </c>
      <c r="I235" s="326">
        <v>81.06</v>
      </c>
      <c r="J235" s="326">
        <v>598.36</v>
      </c>
      <c r="K235" s="326">
        <v>11.29</v>
      </c>
      <c r="L235" s="326">
        <v>144.46</v>
      </c>
      <c r="M235" s="326">
        <v>536.91999999999996</v>
      </c>
      <c r="N235" s="326">
        <v>139.79</v>
      </c>
      <c r="O235" s="326">
        <v>9.44</v>
      </c>
    </row>
    <row r="236" spans="1:15">
      <c r="A236" s="410" t="s">
        <v>156</v>
      </c>
      <c r="B236" s="410"/>
      <c r="C236" s="410"/>
      <c r="D236" s="410"/>
      <c r="E236" s="410"/>
      <c r="F236" s="410"/>
      <c r="G236" s="410"/>
      <c r="H236" s="410"/>
      <c r="I236" s="410"/>
      <c r="J236" s="410"/>
      <c r="K236" s="410"/>
      <c r="L236" s="410"/>
      <c r="M236" s="410"/>
      <c r="N236" s="410"/>
      <c r="O236" s="410"/>
    </row>
    <row r="237" spans="1:15">
      <c r="A237" s="179" t="s">
        <v>92</v>
      </c>
      <c r="B237" s="180" t="s">
        <v>35</v>
      </c>
      <c r="C237" s="330">
        <v>150</v>
      </c>
      <c r="D237" s="333">
        <v>0.6</v>
      </c>
      <c r="E237" s="333">
        <v>0.6</v>
      </c>
      <c r="F237" s="333">
        <v>14.7</v>
      </c>
      <c r="G237" s="333">
        <v>70.5</v>
      </c>
      <c r="H237" s="331">
        <v>0.05</v>
      </c>
      <c r="I237" s="330">
        <v>15</v>
      </c>
      <c r="J237" s="333">
        <v>7.5</v>
      </c>
      <c r="K237" s="333">
        <v>0.3</v>
      </c>
      <c r="L237" s="330">
        <v>24</v>
      </c>
      <c r="M237" s="333">
        <v>16.5</v>
      </c>
      <c r="N237" s="333">
        <v>13.5</v>
      </c>
      <c r="O237" s="333">
        <v>3.3</v>
      </c>
    </row>
    <row r="238" spans="1:15">
      <c r="A238" s="183"/>
      <c r="B238" s="180" t="s">
        <v>492</v>
      </c>
      <c r="C238" s="330">
        <v>200</v>
      </c>
      <c r="D238" s="330">
        <v>6</v>
      </c>
      <c r="E238" s="330">
        <v>2</v>
      </c>
      <c r="F238" s="330">
        <v>8</v>
      </c>
      <c r="G238" s="330">
        <v>80</v>
      </c>
      <c r="H238" s="331">
        <v>0.08</v>
      </c>
      <c r="I238" s="333">
        <v>1.4</v>
      </c>
      <c r="J238" s="332"/>
      <c r="K238" s="332"/>
      <c r="L238" s="330">
        <v>240</v>
      </c>
      <c r="M238" s="330">
        <v>180</v>
      </c>
      <c r="N238" s="330">
        <v>28</v>
      </c>
      <c r="O238" s="333">
        <v>0.2</v>
      </c>
    </row>
    <row r="239" spans="1:15">
      <c r="A239" s="409" t="s">
        <v>159</v>
      </c>
      <c r="B239" s="409"/>
      <c r="C239" s="329">
        <v>350</v>
      </c>
      <c r="D239" s="331">
        <v>6.6</v>
      </c>
      <c r="E239" s="331">
        <v>2.6</v>
      </c>
      <c r="F239" s="331">
        <v>22.7</v>
      </c>
      <c r="G239" s="333">
        <v>150.5</v>
      </c>
      <c r="H239" s="331">
        <v>0.13</v>
      </c>
      <c r="I239" s="333">
        <v>16.399999999999999</v>
      </c>
      <c r="J239" s="333">
        <v>7.5</v>
      </c>
      <c r="K239" s="333">
        <v>0.3</v>
      </c>
      <c r="L239" s="330">
        <v>264</v>
      </c>
      <c r="M239" s="333">
        <v>196.5</v>
      </c>
      <c r="N239" s="333">
        <v>41.5</v>
      </c>
      <c r="O239" s="333">
        <v>3.5</v>
      </c>
    </row>
    <row r="240" spans="1:15">
      <c r="A240" s="409" t="s">
        <v>37</v>
      </c>
      <c r="B240" s="409"/>
      <c r="C240" s="334">
        <v>1910</v>
      </c>
      <c r="D240" s="331">
        <v>80.650000000000006</v>
      </c>
      <c r="E240" s="331">
        <v>54.27</v>
      </c>
      <c r="F240" s="331">
        <v>204.32</v>
      </c>
      <c r="G240" s="331">
        <v>1637.42</v>
      </c>
      <c r="H240" s="331">
        <v>1.46</v>
      </c>
      <c r="I240" s="331">
        <v>121.74</v>
      </c>
      <c r="J240" s="333">
        <v>713.2</v>
      </c>
      <c r="K240" s="331">
        <v>15.79</v>
      </c>
      <c r="L240" s="331">
        <v>775.25</v>
      </c>
      <c r="M240" s="331">
        <v>1328.05</v>
      </c>
      <c r="N240" s="331">
        <v>322.38</v>
      </c>
      <c r="O240" s="331">
        <v>21.36</v>
      </c>
    </row>
    <row r="241" spans="1:16" s="165" customFormat="1">
      <c r="A241" s="166" t="s">
        <v>54</v>
      </c>
      <c r="B241" s="167" t="s">
        <v>556</v>
      </c>
      <c r="C241" s="168"/>
      <c r="D241" s="168"/>
      <c r="E241" s="168"/>
      <c r="F241" s="168"/>
      <c r="G241" s="168"/>
      <c r="H241" s="406"/>
      <c r="I241" s="406"/>
      <c r="J241" s="407"/>
      <c r="K241" s="407"/>
      <c r="L241" s="407"/>
      <c r="M241" s="407"/>
      <c r="N241" s="407"/>
      <c r="O241" s="407"/>
      <c r="P241" s="164"/>
    </row>
    <row r="242" spans="1:16" s="165" customFormat="1">
      <c r="A242" s="166" t="s">
        <v>55</v>
      </c>
      <c r="B242" s="167" t="s">
        <v>56</v>
      </c>
      <c r="C242" s="168"/>
      <c r="D242" s="168"/>
      <c r="E242" s="168"/>
      <c r="F242" s="168"/>
      <c r="G242" s="168"/>
      <c r="H242" s="406"/>
      <c r="I242" s="406"/>
      <c r="J242" s="408"/>
      <c r="K242" s="408"/>
      <c r="L242" s="408"/>
      <c r="M242" s="408"/>
      <c r="N242" s="408"/>
      <c r="O242" s="408"/>
      <c r="P242" s="164"/>
    </row>
    <row r="243" spans="1:16" s="165" customFormat="1">
      <c r="A243" s="169" t="s">
        <v>13</v>
      </c>
      <c r="B243" s="170" t="s">
        <v>40</v>
      </c>
      <c r="C243" s="171"/>
      <c r="D243" s="171"/>
      <c r="E243" s="171"/>
      <c r="F243" s="168"/>
      <c r="G243" s="168"/>
      <c r="H243" s="172"/>
      <c r="I243" s="172"/>
      <c r="J243" s="173"/>
      <c r="K243" s="173"/>
      <c r="L243" s="173"/>
      <c r="M243" s="173"/>
      <c r="N243" s="173"/>
      <c r="O243" s="173"/>
      <c r="P243" s="164"/>
    </row>
    <row r="244" spans="1:16" s="165" customFormat="1">
      <c r="A244" s="174" t="s">
        <v>15</v>
      </c>
      <c r="B244" s="175">
        <v>2</v>
      </c>
      <c r="C244" s="176"/>
      <c r="D244" s="168"/>
      <c r="E244" s="168"/>
      <c r="F244" s="168"/>
      <c r="G244" s="168"/>
      <c r="H244" s="172"/>
      <c r="I244" s="172"/>
      <c r="J244" s="173"/>
      <c r="K244" s="173"/>
      <c r="L244" s="173"/>
      <c r="M244" s="173"/>
      <c r="N244" s="173"/>
      <c r="O244" s="173"/>
      <c r="P244" s="164"/>
    </row>
    <row r="245" spans="1:16">
      <c r="A245" s="411" t="s">
        <v>16</v>
      </c>
      <c r="B245" s="411" t="s">
        <v>17</v>
      </c>
      <c r="C245" s="411" t="s">
        <v>18</v>
      </c>
      <c r="D245" s="414" t="s">
        <v>19</v>
      </c>
      <c r="E245" s="414"/>
      <c r="F245" s="414"/>
      <c r="G245" s="411" t="s">
        <v>20</v>
      </c>
      <c r="H245" s="414" t="s">
        <v>21</v>
      </c>
      <c r="I245" s="414"/>
      <c r="J245" s="414"/>
      <c r="K245" s="414"/>
      <c r="L245" s="414" t="s">
        <v>22</v>
      </c>
      <c r="M245" s="414"/>
      <c r="N245" s="414"/>
      <c r="O245" s="414"/>
    </row>
    <row r="246" spans="1:16">
      <c r="A246" s="412"/>
      <c r="B246" s="413"/>
      <c r="C246" s="412"/>
      <c r="D246" s="177" t="s">
        <v>23</v>
      </c>
      <c r="E246" s="177" t="s">
        <v>24</v>
      </c>
      <c r="F246" s="177" t="s">
        <v>25</v>
      </c>
      <c r="G246" s="412"/>
      <c r="H246" s="177" t="s">
        <v>26</v>
      </c>
      <c r="I246" s="177" t="s">
        <v>27</v>
      </c>
      <c r="J246" s="177" t="s">
        <v>28</v>
      </c>
      <c r="K246" s="177" t="s">
        <v>29</v>
      </c>
      <c r="L246" s="177" t="s">
        <v>30</v>
      </c>
      <c r="M246" s="177" t="s">
        <v>31</v>
      </c>
      <c r="N246" s="177" t="s">
        <v>32</v>
      </c>
      <c r="O246" s="177" t="s">
        <v>33</v>
      </c>
    </row>
    <row r="247" spans="1:16">
      <c r="A247" s="178">
        <v>1</v>
      </c>
      <c r="B247" s="178">
        <v>2</v>
      </c>
      <c r="C247" s="178">
        <v>3</v>
      </c>
      <c r="D247" s="178">
        <v>4</v>
      </c>
      <c r="E247" s="178">
        <v>5</v>
      </c>
      <c r="F247" s="178">
        <v>6</v>
      </c>
      <c r="G247" s="178">
        <v>7</v>
      </c>
      <c r="H247" s="178">
        <v>8</v>
      </c>
      <c r="I247" s="178">
        <v>9</v>
      </c>
      <c r="J247" s="178">
        <v>10</v>
      </c>
      <c r="K247" s="178">
        <v>11</v>
      </c>
      <c r="L247" s="178">
        <v>12</v>
      </c>
      <c r="M247" s="178">
        <v>13</v>
      </c>
      <c r="N247" s="178">
        <v>14</v>
      </c>
      <c r="O247" s="178">
        <v>15</v>
      </c>
    </row>
    <row r="248" spans="1:16">
      <c r="A248" s="410" t="s">
        <v>34</v>
      </c>
      <c r="B248" s="410"/>
      <c r="C248" s="410"/>
      <c r="D248" s="410"/>
      <c r="E248" s="410"/>
      <c r="F248" s="410"/>
      <c r="G248" s="410"/>
      <c r="H248" s="410"/>
      <c r="I248" s="410"/>
      <c r="J248" s="410"/>
      <c r="K248" s="410"/>
      <c r="L248" s="410"/>
      <c r="M248" s="410"/>
      <c r="N248" s="410"/>
      <c r="O248" s="410"/>
    </row>
    <row r="249" spans="1:16">
      <c r="A249" s="181" t="s">
        <v>90</v>
      </c>
      <c r="B249" s="180" t="s">
        <v>495</v>
      </c>
      <c r="C249" s="336">
        <v>40</v>
      </c>
      <c r="D249" s="337">
        <v>1.24</v>
      </c>
      <c r="E249" s="337">
        <v>0.08</v>
      </c>
      <c r="F249" s="339">
        <v>2.6</v>
      </c>
      <c r="G249" s="336">
        <v>16</v>
      </c>
      <c r="H249" s="337">
        <v>0.04</v>
      </c>
      <c r="I249" s="336">
        <v>4</v>
      </c>
      <c r="J249" s="336">
        <v>20</v>
      </c>
      <c r="K249" s="337">
        <v>0.08</v>
      </c>
      <c r="L249" s="336">
        <v>8</v>
      </c>
      <c r="M249" s="339">
        <v>24.8</v>
      </c>
      <c r="N249" s="339">
        <v>8.4</v>
      </c>
      <c r="O249" s="337">
        <v>0.28000000000000003</v>
      </c>
    </row>
    <row r="250" spans="1:16">
      <c r="A250" s="179" t="s">
        <v>517</v>
      </c>
      <c r="B250" s="180" t="s">
        <v>508</v>
      </c>
      <c r="C250" s="336">
        <v>100</v>
      </c>
      <c r="D250" s="337">
        <v>14.26</v>
      </c>
      <c r="E250" s="337">
        <v>12.19</v>
      </c>
      <c r="F250" s="337">
        <v>9.76</v>
      </c>
      <c r="G250" s="339">
        <v>203.1</v>
      </c>
      <c r="H250" s="337">
        <v>0.09</v>
      </c>
      <c r="I250" s="338"/>
      <c r="J250" s="337">
        <v>10.08</v>
      </c>
      <c r="K250" s="337">
        <v>2.75</v>
      </c>
      <c r="L250" s="337">
        <v>10.88</v>
      </c>
      <c r="M250" s="339">
        <v>146.19999999999999</v>
      </c>
      <c r="N250" s="337">
        <v>20.56</v>
      </c>
      <c r="O250" s="337">
        <v>1.1200000000000001</v>
      </c>
    </row>
    <row r="251" spans="1:16">
      <c r="A251" s="181" t="s">
        <v>525</v>
      </c>
      <c r="B251" s="180" t="s">
        <v>221</v>
      </c>
      <c r="C251" s="336">
        <v>180</v>
      </c>
      <c r="D251" s="337">
        <v>4.75</v>
      </c>
      <c r="E251" s="337">
        <v>4.7699999999999996</v>
      </c>
      <c r="F251" s="337">
        <v>14.73</v>
      </c>
      <c r="G251" s="337">
        <v>121.46</v>
      </c>
      <c r="H251" s="337">
        <v>0.09</v>
      </c>
      <c r="I251" s="337">
        <v>95.85</v>
      </c>
      <c r="J251" s="337">
        <v>86.18</v>
      </c>
      <c r="K251" s="337">
        <v>2.0499999999999998</v>
      </c>
      <c r="L251" s="337">
        <v>107.03</v>
      </c>
      <c r="M251" s="337">
        <v>91.33</v>
      </c>
      <c r="N251" s="337">
        <v>43.53</v>
      </c>
      <c r="O251" s="337">
        <v>1.62</v>
      </c>
    </row>
    <row r="252" spans="1:16">
      <c r="A252" s="179" t="s">
        <v>530</v>
      </c>
      <c r="B252" s="180" t="s">
        <v>509</v>
      </c>
      <c r="C252" s="336">
        <v>200</v>
      </c>
      <c r="D252" s="337">
        <v>1.88</v>
      </c>
      <c r="E252" s="337">
        <v>0.86</v>
      </c>
      <c r="F252" s="337">
        <v>4.3600000000000003</v>
      </c>
      <c r="G252" s="337">
        <v>33.119999999999997</v>
      </c>
      <c r="H252" s="337">
        <v>0.02</v>
      </c>
      <c r="I252" s="337">
        <v>0.83</v>
      </c>
      <c r="J252" s="339">
        <v>6.1</v>
      </c>
      <c r="K252" s="338"/>
      <c r="L252" s="337">
        <v>72.150000000000006</v>
      </c>
      <c r="M252" s="337">
        <v>58.64</v>
      </c>
      <c r="N252" s="337">
        <v>12.24</v>
      </c>
      <c r="O252" s="337">
        <v>0.88</v>
      </c>
    </row>
    <row r="253" spans="1:16">
      <c r="A253" s="179"/>
      <c r="B253" s="180" t="s">
        <v>64</v>
      </c>
      <c r="C253" s="336">
        <v>50</v>
      </c>
      <c r="D253" s="339">
        <v>3.3</v>
      </c>
      <c r="E253" s="339">
        <v>0.6</v>
      </c>
      <c r="F253" s="337">
        <v>19.82</v>
      </c>
      <c r="G253" s="336">
        <v>99</v>
      </c>
      <c r="H253" s="337">
        <v>0.09</v>
      </c>
      <c r="I253" s="338"/>
      <c r="J253" s="338"/>
      <c r="K253" s="339">
        <v>0.7</v>
      </c>
      <c r="L253" s="339">
        <v>14.5</v>
      </c>
      <c r="M253" s="336">
        <v>75</v>
      </c>
      <c r="N253" s="339">
        <v>23.5</v>
      </c>
      <c r="O253" s="337">
        <v>1.95</v>
      </c>
    </row>
    <row r="254" spans="1:16">
      <c r="A254" s="409" t="s">
        <v>63</v>
      </c>
      <c r="B254" s="409"/>
      <c r="C254" s="335">
        <v>570</v>
      </c>
      <c r="D254" s="337">
        <v>25.43</v>
      </c>
      <c r="E254" s="337">
        <v>18.5</v>
      </c>
      <c r="F254" s="337">
        <v>51.27</v>
      </c>
      <c r="G254" s="337">
        <v>472.68</v>
      </c>
      <c r="H254" s="337">
        <v>0.33</v>
      </c>
      <c r="I254" s="337">
        <v>100.68</v>
      </c>
      <c r="J254" s="337">
        <v>122.36</v>
      </c>
      <c r="K254" s="337">
        <v>5.58</v>
      </c>
      <c r="L254" s="337">
        <v>212.56</v>
      </c>
      <c r="M254" s="337">
        <v>395.97</v>
      </c>
      <c r="N254" s="337">
        <v>108.23</v>
      </c>
      <c r="O254" s="337">
        <v>5.85</v>
      </c>
    </row>
    <row r="255" spans="1:16">
      <c r="A255" s="410" t="s">
        <v>57</v>
      </c>
      <c r="B255" s="410"/>
      <c r="C255" s="410"/>
      <c r="D255" s="410"/>
      <c r="E255" s="410"/>
      <c r="F255" s="410"/>
      <c r="G255" s="410"/>
      <c r="H255" s="410"/>
      <c r="I255" s="410"/>
      <c r="J255" s="410"/>
      <c r="K255" s="410"/>
      <c r="L255" s="410"/>
      <c r="M255" s="410"/>
      <c r="N255" s="410"/>
      <c r="O255" s="410"/>
    </row>
    <row r="256" spans="1:16">
      <c r="A256" s="179" t="s">
        <v>92</v>
      </c>
      <c r="B256" s="180" t="s">
        <v>35</v>
      </c>
      <c r="C256" s="181">
        <v>150</v>
      </c>
      <c r="D256" s="182">
        <v>0.6</v>
      </c>
      <c r="E256" s="182">
        <v>0.6</v>
      </c>
      <c r="F256" s="182">
        <v>14.7</v>
      </c>
      <c r="G256" s="182">
        <v>70.5</v>
      </c>
      <c r="H256" s="179">
        <v>0.05</v>
      </c>
      <c r="I256" s="181">
        <v>15</v>
      </c>
      <c r="J256" s="182">
        <v>7.5</v>
      </c>
      <c r="K256" s="182">
        <v>0.3</v>
      </c>
      <c r="L256" s="181">
        <v>24</v>
      </c>
      <c r="M256" s="182">
        <v>16.5</v>
      </c>
      <c r="N256" s="182">
        <v>13.5</v>
      </c>
      <c r="O256" s="182">
        <v>3.3</v>
      </c>
    </row>
    <row r="257" spans="1:16">
      <c r="A257" s="179"/>
      <c r="B257" s="180" t="s">
        <v>66</v>
      </c>
      <c r="C257" s="181">
        <v>20</v>
      </c>
      <c r="D257" s="182">
        <v>1.5</v>
      </c>
      <c r="E257" s="179">
        <v>3.72</v>
      </c>
      <c r="F257" s="179">
        <v>8.26</v>
      </c>
      <c r="G257" s="179">
        <v>73.52</v>
      </c>
      <c r="H257" s="179">
        <v>0.03</v>
      </c>
      <c r="I257" s="179">
        <v>0.84</v>
      </c>
      <c r="J257" s="179">
        <v>41.99</v>
      </c>
      <c r="K257" s="179">
        <v>0.67</v>
      </c>
      <c r="L257" s="179">
        <v>22.14</v>
      </c>
      <c r="M257" s="179">
        <v>35.950000000000003</v>
      </c>
      <c r="N257" s="179">
        <v>21.69</v>
      </c>
      <c r="O257" s="179">
        <v>0.55000000000000004</v>
      </c>
    </row>
    <row r="258" spans="1:16">
      <c r="A258" s="409" t="s">
        <v>58</v>
      </c>
      <c r="B258" s="409"/>
      <c r="C258" s="178">
        <v>170</v>
      </c>
      <c r="D258" s="179">
        <v>2.1</v>
      </c>
      <c r="E258" s="179">
        <v>4.32</v>
      </c>
      <c r="F258" s="179">
        <v>22.96</v>
      </c>
      <c r="G258" s="179">
        <v>144.02000000000001</v>
      </c>
      <c r="H258" s="179">
        <v>0.08</v>
      </c>
      <c r="I258" s="179">
        <v>15.84</v>
      </c>
      <c r="J258" s="179">
        <v>49.49</v>
      </c>
      <c r="K258" s="179">
        <v>0.97</v>
      </c>
      <c r="L258" s="179">
        <v>46.14</v>
      </c>
      <c r="M258" s="179">
        <v>52.45</v>
      </c>
      <c r="N258" s="179">
        <v>35.19</v>
      </c>
      <c r="O258" s="179">
        <v>3.85</v>
      </c>
    </row>
    <row r="259" spans="1:16">
      <c r="A259" s="410" t="s">
        <v>12</v>
      </c>
      <c r="B259" s="410"/>
      <c r="C259" s="410"/>
      <c r="D259" s="410"/>
      <c r="E259" s="410"/>
      <c r="F259" s="410"/>
      <c r="G259" s="410"/>
      <c r="H259" s="410"/>
      <c r="I259" s="410"/>
      <c r="J259" s="410"/>
      <c r="K259" s="410"/>
      <c r="L259" s="410"/>
      <c r="M259" s="410"/>
      <c r="N259" s="410"/>
      <c r="O259" s="410"/>
    </row>
    <row r="260" spans="1:16">
      <c r="A260" s="179" t="s">
        <v>531</v>
      </c>
      <c r="B260" s="180" t="s">
        <v>204</v>
      </c>
      <c r="C260" s="341">
        <v>100</v>
      </c>
      <c r="D260" s="342">
        <v>2.2799999999999998</v>
      </c>
      <c r="E260" s="342">
        <v>5.15</v>
      </c>
      <c r="F260" s="342">
        <v>17.93</v>
      </c>
      <c r="G260" s="344">
        <v>129.19999999999999</v>
      </c>
      <c r="H260" s="342">
        <v>7.0000000000000007E-2</v>
      </c>
      <c r="I260" s="342">
        <v>4.75</v>
      </c>
      <c r="J260" s="342">
        <v>1645.75</v>
      </c>
      <c r="K260" s="342">
        <v>3.88</v>
      </c>
      <c r="L260" s="342">
        <v>60.25</v>
      </c>
      <c r="M260" s="342">
        <v>77.849999999999994</v>
      </c>
      <c r="N260" s="342">
        <v>54.75</v>
      </c>
      <c r="O260" s="342">
        <v>1.33</v>
      </c>
    </row>
    <row r="261" spans="1:16">
      <c r="A261" s="179" t="s">
        <v>93</v>
      </c>
      <c r="B261" s="180" t="s">
        <v>499</v>
      </c>
      <c r="C261" s="341">
        <v>250</v>
      </c>
      <c r="D261" s="342">
        <v>4.58</v>
      </c>
      <c r="E261" s="344">
        <v>7.6</v>
      </c>
      <c r="F261" s="344">
        <v>9.8000000000000007</v>
      </c>
      <c r="G261" s="342">
        <v>126.41</v>
      </c>
      <c r="H261" s="342">
        <v>0.19</v>
      </c>
      <c r="I261" s="342">
        <v>20.149999999999999</v>
      </c>
      <c r="J261" s="341">
        <v>208</v>
      </c>
      <c r="K261" s="342">
        <v>2.42</v>
      </c>
      <c r="L261" s="342">
        <v>36.369999999999997</v>
      </c>
      <c r="M261" s="342">
        <v>72.739999999999995</v>
      </c>
      <c r="N261" s="342">
        <v>26.24</v>
      </c>
      <c r="O261" s="342">
        <v>1.29</v>
      </c>
    </row>
    <row r="262" spans="1:16">
      <c r="A262" s="179" t="s">
        <v>101</v>
      </c>
      <c r="B262" s="180" t="s">
        <v>510</v>
      </c>
      <c r="C262" s="341">
        <v>280</v>
      </c>
      <c r="D262" s="342">
        <v>29.69</v>
      </c>
      <c r="E262" s="342">
        <v>16.27</v>
      </c>
      <c r="F262" s="342">
        <v>31.05</v>
      </c>
      <c r="G262" s="342">
        <v>390.15</v>
      </c>
      <c r="H262" s="342">
        <v>1.1200000000000001</v>
      </c>
      <c r="I262" s="342">
        <v>42.39</v>
      </c>
      <c r="J262" s="342">
        <v>365.04</v>
      </c>
      <c r="K262" s="342">
        <v>1.68</v>
      </c>
      <c r="L262" s="342">
        <v>43.98</v>
      </c>
      <c r="M262" s="342">
        <v>377.84</v>
      </c>
      <c r="N262" s="342">
        <v>82.68</v>
      </c>
      <c r="O262" s="342">
        <v>5.63</v>
      </c>
    </row>
    <row r="263" spans="1:16">
      <c r="A263" s="181" t="s">
        <v>100</v>
      </c>
      <c r="B263" s="180" t="s">
        <v>70</v>
      </c>
      <c r="C263" s="341">
        <v>200</v>
      </c>
      <c r="D263" s="342">
        <v>0.16</v>
      </c>
      <c r="E263" s="342">
        <v>0.04</v>
      </c>
      <c r="F263" s="342">
        <v>3.72</v>
      </c>
      <c r="G263" s="344">
        <v>16.8</v>
      </c>
      <c r="H263" s="342">
        <v>0.01</v>
      </c>
      <c r="I263" s="341">
        <v>3</v>
      </c>
      <c r="J263" s="343"/>
      <c r="K263" s="342">
        <v>0.06</v>
      </c>
      <c r="L263" s="344">
        <v>7.4</v>
      </c>
      <c r="M263" s="341">
        <v>6</v>
      </c>
      <c r="N263" s="344">
        <v>5.2</v>
      </c>
      <c r="O263" s="344">
        <v>0.1</v>
      </c>
    </row>
    <row r="264" spans="1:16">
      <c r="A264" s="179"/>
      <c r="B264" s="180" t="s">
        <v>64</v>
      </c>
      <c r="C264" s="341">
        <v>60</v>
      </c>
      <c r="D264" s="342">
        <v>3.36</v>
      </c>
      <c r="E264" s="342">
        <v>0.66</v>
      </c>
      <c r="F264" s="342">
        <v>29.64</v>
      </c>
      <c r="G264" s="344">
        <v>118.8</v>
      </c>
      <c r="H264" s="344">
        <v>0.1</v>
      </c>
      <c r="I264" s="343"/>
      <c r="J264" s="343"/>
      <c r="K264" s="342">
        <v>0.84</v>
      </c>
      <c r="L264" s="344">
        <v>17.399999999999999</v>
      </c>
      <c r="M264" s="341">
        <v>90</v>
      </c>
      <c r="N264" s="344">
        <v>28.2</v>
      </c>
      <c r="O264" s="342">
        <v>2.34</v>
      </c>
    </row>
    <row r="265" spans="1:16">
      <c r="A265" s="409" t="s">
        <v>36</v>
      </c>
      <c r="B265" s="409"/>
      <c r="C265" s="340">
        <v>890</v>
      </c>
      <c r="D265" s="342">
        <v>40.07</v>
      </c>
      <c r="E265" s="342">
        <v>29.72</v>
      </c>
      <c r="F265" s="342">
        <v>92.14</v>
      </c>
      <c r="G265" s="342">
        <v>781.36</v>
      </c>
      <c r="H265" s="342">
        <v>1.49</v>
      </c>
      <c r="I265" s="342">
        <v>70.290000000000006</v>
      </c>
      <c r="J265" s="342">
        <v>2218.79</v>
      </c>
      <c r="K265" s="342">
        <v>8.8800000000000008</v>
      </c>
      <c r="L265" s="344">
        <v>165.4</v>
      </c>
      <c r="M265" s="342">
        <v>624.42999999999995</v>
      </c>
      <c r="N265" s="342">
        <v>197.07</v>
      </c>
      <c r="O265" s="342">
        <v>10.69</v>
      </c>
    </row>
    <row r="266" spans="1:16">
      <c r="A266" s="410" t="s">
        <v>156</v>
      </c>
      <c r="B266" s="410"/>
      <c r="C266" s="410"/>
      <c r="D266" s="410"/>
      <c r="E266" s="410"/>
      <c r="F266" s="410"/>
      <c r="G266" s="410"/>
      <c r="H266" s="410"/>
      <c r="I266" s="410"/>
      <c r="J266" s="410"/>
      <c r="K266" s="410"/>
      <c r="L266" s="410"/>
      <c r="M266" s="410"/>
      <c r="N266" s="410"/>
      <c r="O266" s="410"/>
    </row>
    <row r="267" spans="1:16">
      <c r="A267" s="179" t="s">
        <v>92</v>
      </c>
      <c r="B267" s="180" t="s">
        <v>35</v>
      </c>
      <c r="C267" s="346">
        <v>150</v>
      </c>
      <c r="D267" s="349">
        <v>0.6</v>
      </c>
      <c r="E267" s="349">
        <v>0.6</v>
      </c>
      <c r="F267" s="349">
        <v>14.7</v>
      </c>
      <c r="G267" s="349">
        <v>70.5</v>
      </c>
      <c r="H267" s="347">
        <v>0.05</v>
      </c>
      <c r="I267" s="346">
        <v>15</v>
      </c>
      <c r="J267" s="349">
        <v>7.5</v>
      </c>
      <c r="K267" s="349">
        <v>0.3</v>
      </c>
      <c r="L267" s="346">
        <v>24</v>
      </c>
      <c r="M267" s="349">
        <v>16.5</v>
      </c>
      <c r="N267" s="349">
        <v>13.5</v>
      </c>
      <c r="O267" s="349">
        <v>3.3</v>
      </c>
    </row>
    <row r="268" spans="1:16">
      <c r="A268" s="183"/>
      <c r="B268" s="180" t="s">
        <v>492</v>
      </c>
      <c r="C268" s="346">
        <v>200</v>
      </c>
      <c r="D268" s="346">
        <v>6</v>
      </c>
      <c r="E268" s="346">
        <v>2</v>
      </c>
      <c r="F268" s="346">
        <v>8</v>
      </c>
      <c r="G268" s="346">
        <v>80</v>
      </c>
      <c r="H268" s="347">
        <v>0.08</v>
      </c>
      <c r="I268" s="349">
        <v>1.4</v>
      </c>
      <c r="J268" s="348"/>
      <c r="K268" s="348"/>
      <c r="L268" s="346">
        <v>240</v>
      </c>
      <c r="M268" s="346">
        <v>180</v>
      </c>
      <c r="N268" s="346">
        <v>28</v>
      </c>
      <c r="O268" s="349">
        <v>0.2</v>
      </c>
    </row>
    <row r="269" spans="1:16">
      <c r="A269" s="409" t="s">
        <v>159</v>
      </c>
      <c r="B269" s="409"/>
      <c r="C269" s="345">
        <v>350</v>
      </c>
      <c r="D269" s="347">
        <v>6.6</v>
      </c>
      <c r="E269" s="347">
        <v>2.6</v>
      </c>
      <c r="F269" s="347">
        <v>22.7</v>
      </c>
      <c r="G269" s="349">
        <v>150.5</v>
      </c>
      <c r="H269" s="347">
        <v>0.13</v>
      </c>
      <c r="I269" s="349">
        <v>16.399999999999999</v>
      </c>
      <c r="J269" s="349">
        <v>7.5</v>
      </c>
      <c r="K269" s="349">
        <v>0.3</v>
      </c>
      <c r="L269" s="346">
        <v>264</v>
      </c>
      <c r="M269" s="349">
        <v>196.5</v>
      </c>
      <c r="N269" s="349">
        <v>41.5</v>
      </c>
      <c r="O269" s="349">
        <v>3.5</v>
      </c>
    </row>
    <row r="270" spans="1:16">
      <c r="A270" s="409" t="s">
        <v>37</v>
      </c>
      <c r="B270" s="409"/>
      <c r="C270" s="350">
        <v>1980</v>
      </c>
      <c r="D270" s="347">
        <v>74.2</v>
      </c>
      <c r="E270" s="347">
        <v>55.14</v>
      </c>
      <c r="F270" s="347">
        <v>189.07</v>
      </c>
      <c r="G270" s="347">
        <v>1548.56</v>
      </c>
      <c r="H270" s="347">
        <v>2.0299999999999998</v>
      </c>
      <c r="I270" s="347">
        <v>203.21</v>
      </c>
      <c r="J270" s="347">
        <v>2398.14</v>
      </c>
      <c r="K270" s="347">
        <v>15.73</v>
      </c>
      <c r="L270" s="349">
        <v>688.1</v>
      </c>
      <c r="M270" s="347">
        <v>1269.3499999999999</v>
      </c>
      <c r="N270" s="347">
        <v>381.99</v>
      </c>
      <c r="O270" s="347">
        <v>23.89</v>
      </c>
    </row>
    <row r="271" spans="1:16" s="165" customFormat="1">
      <c r="A271" s="166" t="s">
        <v>54</v>
      </c>
      <c r="B271" s="167" t="s">
        <v>556</v>
      </c>
      <c r="C271" s="168"/>
      <c r="D271" s="168"/>
      <c r="E271" s="168"/>
      <c r="F271" s="168"/>
      <c r="G271" s="168"/>
      <c r="H271" s="406"/>
      <c r="I271" s="406"/>
      <c r="J271" s="407"/>
      <c r="K271" s="407"/>
      <c r="L271" s="407"/>
      <c r="M271" s="407"/>
      <c r="N271" s="407"/>
      <c r="O271" s="407"/>
      <c r="P271" s="164"/>
    </row>
    <row r="272" spans="1:16" s="165" customFormat="1">
      <c r="A272" s="166" t="s">
        <v>55</v>
      </c>
      <c r="B272" s="167" t="s">
        <v>56</v>
      </c>
      <c r="C272" s="168"/>
      <c r="D272" s="168"/>
      <c r="E272" s="168"/>
      <c r="F272" s="168"/>
      <c r="G272" s="168"/>
      <c r="H272" s="406"/>
      <c r="I272" s="406"/>
      <c r="J272" s="408"/>
      <c r="K272" s="408"/>
      <c r="L272" s="408"/>
      <c r="M272" s="408"/>
      <c r="N272" s="408"/>
      <c r="O272" s="408"/>
      <c r="P272" s="164"/>
    </row>
    <row r="273" spans="1:16" s="165" customFormat="1">
      <c r="A273" s="169" t="s">
        <v>13</v>
      </c>
      <c r="B273" s="170" t="s">
        <v>41</v>
      </c>
      <c r="C273" s="171"/>
      <c r="D273" s="171"/>
      <c r="E273" s="171"/>
      <c r="F273" s="168"/>
      <c r="G273" s="168"/>
      <c r="H273" s="172"/>
      <c r="I273" s="172"/>
      <c r="J273" s="173"/>
      <c r="K273" s="173"/>
      <c r="L273" s="173"/>
      <c r="M273" s="173"/>
      <c r="N273" s="173"/>
      <c r="O273" s="173"/>
      <c r="P273" s="164"/>
    </row>
    <row r="274" spans="1:16" s="165" customFormat="1">
      <c r="A274" s="174" t="s">
        <v>15</v>
      </c>
      <c r="B274" s="175">
        <v>2</v>
      </c>
      <c r="C274" s="176"/>
      <c r="D274" s="168"/>
      <c r="E274" s="168"/>
      <c r="F274" s="168"/>
      <c r="G274" s="168"/>
      <c r="H274" s="172"/>
      <c r="I274" s="172"/>
      <c r="J274" s="173"/>
      <c r="K274" s="173"/>
      <c r="L274" s="173"/>
      <c r="M274" s="173"/>
      <c r="N274" s="173"/>
      <c r="O274" s="173"/>
      <c r="P274" s="164"/>
    </row>
    <row r="275" spans="1:16">
      <c r="A275" s="411" t="s">
        <v>16</v>
      </c>
      <c r="B275" s="411" t="s">
        <v>17</v>
      </c>
      <c r="C275" s="411" t="s">
        <v>18</v>
      </c>
      <c r="D275" s="414" t="s">
        <v>19</v>
      </c>
      <c r="E275" s="414"/>
      <c r="F275" s="414"/>
      <c r="G275" s="411" t="s">
        <v>20</v>
      </c>
      <c r="H275" s="414" t="s">
        <v>21</v>
      </c>
      <c r="I275" s="414"/>
      <c r="J275" s="414"/>
      <c r="K275" s="414"/>
      <c r="L275" s="414" t="s">
        <v>22</v>
      </c>
      <c r="M275" s="414"/>
      <c r="N275" s="414"/>
      <c r="O275" s="414"/>
    </row>
    <row r="276" spans="1:16">
      <c r="A276" s="412"/>
      <c r="B276" s="413"/>
      <c r="C276" s="412"/>
      <c r="D276" s="177" t="s">
        <v>23</v>
      </c>
      <c r="E276" s="177" t="s">
        <v>24</v>
      </c>
      <c r="F276" s="177" t="s">
        <v>25</v>
      </c>
      <c r="G276" s="412"/>
      <c r="H276" s="177" t="s">
        <v>26</v>
      </c>
      <c r="I276" s="177" t="s">
        <v>27</v>
      </c>
      <c r="J276" s="177" t="s">
        <v>28</v>
      </c>
      <c r="K276" s="177" t="s">
        <v>29</v>
      </c>
      <c r="L276" s="177" t="s">
        <v>30</v>
      </c>
      <c r="M276" s="177" t="s">
        <v>31</v>
      </c>
      <c r="N276" s="177" t="s">
        <v>32</v>
      </c>
      <c r="O276" s="177" t="s">
        <v>33</v>
      </c>
    </row>
    <row r="277" spans="1:16">
      <c r="A277" s="178">
        <v>1</v>
      </c>
      <c r="B277" s="178">
        <v>2</v>
      </c>
      <c r="C277" s="178">
        <v>3</v>
      </c>
      <c r="D277" s="178">
        <v>4</v>
      </c>
      <c r="E277" s="178">
        <v>5</v>
      </c>
      <c r="F277" s="178">
        <v>6</v>
      </c>
      <c r="G277" s="178">
        <v>7</v>
      </c>
      <c r="H277" s="178">
        <v>8</v>
      </c>
      <c r="I277" s="178">
        <v>9</v>
      </c>
      <c r="J277" s="178">
        <v>10</v>
      </c>
      <c r="K277" s="178">
        <v>11</v>
      </c>
      <c r="L277" s="178">
        <v>12</v>
      </c>
      <c r="M277" s="178">
        <v>13</v>
      </c>
      <c r="N277" s="178">
        <v>14</v>
      </c>
      <c r="O277" s="178">
        <v>15</v>
      </c>
    </row>
    <row r="278" spans="1:16">
      <c r="A278" s="410" t="s">
        <v>34</v>
      </c>
      <c r="B278" s="410"/>
      <c r="C278" s="410"/>
      <c r="D278" s="410"/>
      <c r="E278" s="410"/>
      <c r="F278" s="410"/>
      <c r="G278" s="410"/>
      <c r="H278" s="410"/>
      <c r="I278" s="410"/>
      <c r="J278" s="410"/>
      <c r="K278" s="410"/>
      <c r="L278" s="410"/>
      <c r="M278" s="410"/>
      <c r="N278" s="410"/>
      <c r="O278" s="410"/>
    </row>
    <row r="279" spans="1:16">
      <c r="A279" s="179" t="s">
        <v>513</v>
      </c>
      <c r="B279" s="180" t="s">
        <v>59</v>
      </c>
      <c r="C279" s="352">
        <v>70</v>
      </c>
      <c r="D279" s="353">
        <v>6.82</v>
      </c>
      <c r="E279" s="353">
        <v>7.41</v>
      </c>
      <c r="F279" s="353">
        <v>1.52</v>
      </c>
      <c r="G279" s="353">
        <v>98.81</v>
      </c>
      <c r="H279" s="353">
        <v>0.01</v>
      </c>
      <c r="I279" s="353">
        <v>0.26</v>
      </c>
      <c r="J279" s="352">
        <v>2</v>
      </c>
      <c r="K279" s="353">
        <v>3.08</v>
      </c>
      <c r="L279" s="353">
        <v>31.07</v>
      </c>
      <c r="M279" s="353">
        <v>33.56</v>
      </c>
      <c r="N279" s="353">
        <v>7.93</v>
      </c>
      <c r="O279" s="353">
        <v>0.12</v>
      </c>
    </row>
    <row r="280" spans="1:16">
      <c r="A280" s="179" t="s">
        <v>97</v>
      </c>
      <c r="B280" s="180" t="s">
        <v>506</v>
      </c>
      <c r="C280" s="352">
        <v>250</v>
      </c>
      <c r="D280" s="353">
        <v>11.01</v>
      </c>
      <c r="E280" s="353">
        <v>5.53</v>
      </c>
      <c r="F280" s="355">
        <v>40.6</v>
      </c>
      <c r="G280" s="353">
        <v>256.58</v>
      </c>
      <c r="H280" s="353">
        <v>0.28999999999999998</v>
      </c>
      <c r="I280" s="353">
        <v>2.11</v>
      </c>
      <c r="J280" s="355">
        <v>16.2</v>
      </c>
      <c r="K280" s="353">
        <v>0.55000000000000004</v>
      </c>
      <c r="L280" s="353">
        <v>221.87</v>
      </c>
      <c r="M280" s="355">
        <v>310.10000000000002</v>
      </c>
      <c r="N280" s="353">
        <v>37.270000000000003</v>
      </c>
      <c r="O280" s="353">
        <v>1.97</v>
      </c>
    </row>
    <row r="281" spans="1:16">
      <c r="A281" s="179" t="s">
        <v>530</v>
      </c>
      <c r="B281" s="180" t="s">
        <v>509</v>
      </c>
      <c r="C281" s="352">
        <v>200</v>
      </c>
      <c r="D281" s="353">
        <v>1.88</v>
      </c>
      <c r="E281" s="353">
        <v>0.86</v>
      </c>
      <c r="F281" s="353">
        <v>4.3600000000000003</v>
      </c>
      <c r="G281" s="353">
        <v>33.119999999999997</v>
      </c>
      <c r="H281" s="353">
        <v>0.02</v>
      </c>
      <c r="I281" s="353">
        <v>0.83</v>
      </c>
      <c r="J281" s="355">
        <v>6.1</v>
      </c>
      <c r="K281" s="354"/>
      <c r="L281" s="353">
        <v>72.150000000000006</v>
      </c>
      <c r="M281" s="353">
        <v>58.64</v>
      </c>
      <c r="N281" s="353">
        <v>12.24</v>
      </c>
      <c r="O281" s="353">
        <v>0.88</v>
      </c>
    </row>
    <row r="282" spans="1:16">
      <c r="A282" s="179"/>
      <c r="B282" s="180" t="s">
        <v>64</v>
      </c>
      <c r="C282" s="352">
        <v>50</v>
      </c>
      <c r="D282" s="355">
        <v>3.3</v>
      </c>
      <c r="E282" s="355">
        <v>0.6</v>
      </c>
      <c r="F282" s="353">
        <v>19.82</v>
      </c>
      <c r="G282" s="352">
        <v>99</v>
      </c>
      <c r="H282" s="353">
        <v>0.09</v>
      </c>
      <c r="I282" s="354"/>
      <c r="J282" s="354"/>
      <c r="K282" s="355">
        <v>0.7</v>
      </c>
      <c r="L282" s="355">
        <v>14.5</v>
      </c>
      <c r="M282" s="352">
        <v>75</v>
      </c>
      <c r="N282" s="355">
        <v>23.5</v>
      </c>
      <c r="O282" s="353">
        <v>1.95</v>
      </c>
    </row>
    <row r="283" spans="1:16">
      <c r="A283" s="409" t="s">
        <v>63</v>
      </c>
      <c r="B283" s="409"/>
      <c r="C283" s="351">
        <v>570</v>
      </c>
      <c r="D283" s="353">
        <v>23.01</v>
      </c>
      <c r="E283" s="353">
        <v>14.4</v>
      </c>
      <c r="F283" s="353">
        <v>66.3</v>
      </c>
      <c r="G283" s="353">
        <v>487.51</v>
      </c>
      <c r="H283" s="353">
        <v>0.41</v>
      </c>
      <c r="I283" s="355">
        <v>3.2</v>
      </c>
      <c r="J283" s="355">
        <v>24.3</v>
      </c>
      <c r="K283" s="353">
        <v>4.33</v>
      </c>
      <c r="L283" s="353">
        <v>339.59</v>
      </c>
      <c r="M283" s="355">
        <v>477.3</v>
      </c>
      <c r="N283" s="353">
        <v>80.94</v>
      </c>
      <c r="O283" s="353">
        <v>4.92</v>
      </c>
    </row>
    <row r="284" spans="1:16">
      <c r="A284" s="410" t="s">
        <v>57</v>
      </c>
      <c r="B284" s="410"/>
      <c r="C284" s="410"/>
      <c r="D284" s="410"/>
      <c r="E284" s="410"/>
      <c r="F284" s="410"/>
      <c r="G284" s="410"/>
      <c r="H284" s="410"/>
      <c r="I284" s="410"/>
      <c r="J284" s="410"/>
      <c r="K284" s="410"/>
      <c r="L284" s="410"/>
      <c r="M284" s="410"/>
      <c r="N284" s="410"/>
      <c r="O284" s="410"/>
    </row>
    <row r="285" spans="1:16">
      <c r="A285" s="179" t="s">
        <v>92</v>
      </c>
      <c r="B285" s="180" t="s">
        <v>35</v>
      </c>
      <c r="C285" s="181">
        <v>150</v>
      </c>
      <c r="D285" s="182">
        <v>0.6</v>
      </c>
      <c r="E285" s="182">
        <v>0.6</v>
      </c>
      <c r="F285" s="182">
        <v>14.7</v>
      </c>
      <c r="G285" s="182">
        <v>70.5</v>
      </c>
      <c r="H285" s="179">
        <v>0.05</v>
      </c>
      <c r="I285" s="181">
        <v>15</v>
      </c>
      <c r="J285" s="182">
        <v>7.5</v>
      </c>
      <c r="K285" s="182">
        <v>0.3</v>
      </c>
      <c r="L285" s="181">
        <v>24</v>
      </c>
      <c r="M285" s="182">
        <v>16.5</v>
      </c>
      <c r="N285" s="182">
        <v>13.5</v>
      </c>
      <c r="O285" s="182">
        <v>3.3</v>
      </c>
    </row>
    <row r="286" spans="1:16">
      <c r="A286" s="179"/>
      <c r="B286" s="180" t="s">
        <v>66</v>
      </c>
      <c r="C286" s="181">
        <v>20</v>
      </c>
      <c r="D286" s="182">
        <v>1.5</v>
      </c>
      <c r="E286" s="179">
        <v>3.72</v>
      </c>
      <c r="F286" s="179">
        <v>8.26</v>
      </c>
      <c r="G286" s="179">
        <v>73.52</v>
      </c>
      <c r="H286" s="179">
        <v>0.03</v>
      </c>
      <c r="I286" s="179">
        <v>0.84</v>
      </c>
      <c r="J286" s="179">
        <v>41.99</v>
      </c>
      <c r="K286" s="179">
        <v>0.67</v>
      </c>
      <c r="L286" s="179">
        <v>22.14</v>
      </c>
      <c r="M286" s="179">
        <v>35.950000000000003</v>
      </c>
      <c r="N286" s="179">
        <v>21.69</v>
      </c>
      <c r="O286" s="179">
        <v>0.55000000000000004</v>
      </c>
    </row>
    <row r="287" spans="1:16">
      <c r="A287" s="409" t="s">
        <v>58</v>
      </c>
      <c r="B287" s="409"/>
      <c r="C287" s="178">
        <v>170</v>
      </c>
      <c r="D287" s="179">
        <v>2.1</v>
      </c>
      <c r="E287" s="179">
        <v>4.32</v>
      </c>
      <c r="F287" s="179">
        <v>22.96</v>
      </c>
      <c r="G287" s="179">
        <v>144.02000000000001</v>
      </c>
      <c r="H287" s="179">
        <v>0.08</v>
      </c>
      <c r="I287" s="179">
        <v>15.84</v>
      </c>
      <c r="J287" s="179">
        <v>49.49</v>
      </c>
      <c r="K287" s="179">
        <v>0.97</v>
      </c>
      <c r="L287" s="179">
        <v>46.14</v>
      </c>
      <c r="M287" s="179">
        <v>52.45</v>
      </c>
      <c r="N287" s="179">
        <v>35.19</v>
      </c>
      <c r="O287" s="179">
        <v>3.85</v>
      </c>
    </row>
    <row r="288" spans="1:16">
      <c r="A288" s="410" t="s">
        <v>12</v>
      </c>
      <c r="B288" s="410"/>
      <c r="C288" s="410"/>
      <c r="D288" s="410"/>
      <c r="E288" s="410"/>
      <c r="F288" s="410"/>
      <c r="G288" s="410"/>
      <c r="H288" s="410"/>
      <c r="I288" s="410"/>
      <c r="J288" s="410"/>
      <c r="K288" s="410"/>
      <c r="L288" s="410"/>
      <c r="M288" s="410"/>
      <c r="N288" s="410"/>
      <c r="O288" s="410"/>
    </row>
    <row r="289" spans="1:15">
      <c r="A289" s="181" t="s">
        <v>511</v>
      </c>
      <c r="B289" s="180" t="s">
        <v>142</v>
      </c>
      <c r="C289" s="357">
        <v>100</v>
      </c>
      <c r="D289" s="358">
        <v>1.54</v>
      </c>
      <c r="E289" s="358">
        <v>5.16</v>
      </c>
      <c r="F289" s="358">
        <v>4.3099999999999996</v>
      </c>
      <c r="G289" s="358">
        <v>70.150000000000006</v>
      </c>
      <c r="H289" s="358">
        <v>0.03</v>
      </c>
      <c r="I289" s="360">
        <v>48.4</v>
      </c>
      <c r="J289" s="360">
        <v>162.4</v>
      </c>
      <c r="K289" s="358">
        <v>2.31</v>
      </c>
      <c r="L289" s="358">
        <v>44.24</v>
      </c>
      <c r="M289" s="358">
        <v>30.05</v>
      </c>
      <c r="N289" s="358">
        <v>16.059999999999999</v>
      </c>
      <c r="O289" s="358">
        <v>0.56999999999999995</v>
      </c>
    </row>
    <row r="290" spans="1:15">
      <c r="A290" s="179" t="s">
        <v>99</v>
      </c>
      <c r="B290" s="180" t="s">
        <v>494</v>
      </c>
      <c r="C290" s="357">
        <v>250</v>
      </c>
      <c r="D290" s="358">
        <v>4.95</v>
      </c>
      <c r="E290" s="358">
        <v>5.67</v>
      </c>
      <c r="F290" s="358">
        <v>17.13</v>
      </c>
      <c r="G290" s="358">
        <v>139.72</v>
      </c>
      <c r="H290" s="358">
        <v>0.24</v>
      </c>
      <c r="I290" s="358">
        <v>12.76</v>
      </c>
      <c r="J290" s="358">
        <v>207.15</v>
      </c>
      <c r="K290" s="360">
        <v>1.5</v>
      </c>
      <c r="L290" s="360">
        <v>17.2</v>
      </c>
      <c r="M290" s="358">
        <v>87.64</v>
      </c>
      <c r="N290" s="360">
        <v>28.7</v>
      </c>
      <c r="O290" s="358">
        <v>1.0900000000000001</v>
      </c>
    </row>
    <row r="291" spans="1:15" ht="28">
      <c r="A291" s="179" t="s">
        <v>532</v>
      </c>
      <c r="B291" s="180" t="s">
        <v>566</v>
      </c>
      <c r="C291" s="357">
        <v>130</v>
      </c>
      <c r="D291" s="358">
        <v>21.72</v>
      </c>
      <c r="E291" s="358">
        <v>9.129999999999999</v>
      </c>
      <c r="F291" s="359">
        <v>1.99</v>
      </c>
      <c r="G291" s="358">
        <v>177.63</v>
      </c>
      <c r="H291" s="358">
        <v>0.16</v>
      </c>
      <c r="I291" s="358">
        <v>1.6099999999999999</v>
      </c>
      <c r="J291" s="360">
        <v>18.5</v>
      </c>
      <c r="K291" s="358">
        <v>3.52</v>
      </c>
      <c r="L291" s="358">
        <v>64.490000000000009</v>
      </c>
      <c r="M291" s="358">
        <v>333.19</v>
      </c>
      <c r="N291" s="358">
        <v>77.31</v>
      </c>
      <c r="O291" s="358">
        <v>1.21</v>
      </c>
    </row>
    <row r="292" spans="1:15">
      <c r="A292" s="181" t="s">
        <v>95</v>
      </c>
      <c r="B292" s="180" t="s">
        <v>67</v>
      </c>
      <c r="C292" s="357">
        <v>180</v>
      </c>
      <c r="D292" s="358">
        <v>3.72</v>
      </c>
      <c r="E292" s="358">
        <v>0.74</v>
      </c>
      <c r="F292" s="358">
        <v>30.32</v>
      </c>
      <c r="G292" s="358">
        <v>143.22</v>
      </c>
      <c r="H292" s="358">
        <v>0.22</v>
      </c>
      <c r="I292" s="360">
        <v>37.200000000000003</v>
      </c>
      <c r="J292" s="358">
        <v>5.58</v>
      </c>
      <c r="K292" s="358">
        <v>0.19</v>
      </c>
      <c r="L292" s="360">
        <v>19.7</v>
      </c>
      <c r="M292" s="358">
        <v>108.11</v>
      </c>
      <c r="N292" s="358">
        <v>42.85</v>
      </c>
      <c r="O292" s="358">
        <v>1.68</v>
      </c>
    </row>
    <row r="293" spans="1:15">
      <c r="A293" s="181" t="s">
        <v>96</v>
      </c>
      <c r="B293" s="180" t="s">
        <v>68</v>
      </c>
      <c r="C293" s="357">
        <v>200</v>
      </c>
      <c r="D293" s="358">
        <v>0.37</v>
      </c>
      <c r="E293" s="358">
        <v>0.02</v>
      </c>
      <c r="F293" s="358">
        <v>11.63</v>
      </c>
      <c r="G293" s="358">
        <v>49.41</v>
      </c>
      <c r="H293" s="359"/>
      <c r="I293" s="358">
        <v>0.34</v>
      </c>
      <c r="J293" s="358">
        <v>0.51</v>
      </c>
      <c r="K293" s="358">
        <v>0.17</v>
      </c>
      <c r="L293" s="358">
        <v>18.87</v>
      </c>
      <c r="M293" s="358">
        <v>13.09</v>
      </c>
      <c r="N293" s="360">
        <v>5.0999999999999996</v>
      </c>
      <c r="O293" s="358">
        <v>1.02</v>
      </c>
    </row>
    <row r="294" spans="1:15">
      <c r="A294" s="179"/>
      <c r="B294" s="180" t="s">
        <v>64</v>
      </c>
      <c r="C294" s="357">
        <v>60</v>
      </c>
      <c r="D294" s="358">
        <v>3.36</v>
      </c>
      <c r="E294" s="358">
        <v>0.66</v>
      </c>
      <c r="F294" s="358">
        <v>29.64</v>
      </c>
      <c r="G294" s="360">
        <v>118.8</v>
      </c>
      <c r="H294" s="360">
        <v>0.1</v>
      </c>
      <c r="I294" s="359"/>
      <c r="J294" s="359"/>
      <c r="K294" s="358">
        <v>0.84</v>
      </c>
      <c r="L294" s="360">
        <v>17.399999999999999</v>
      </c>
      <c r="M294" s="357">
        <v>90</v>
      </c>
      <c r="N294" s="360">
        <v>28.2</v>
      </c>
      <c r="O294" s="358">
        <v>2.34</v>
      </c>
    </row>
    <row r="295" spans="1:15">
      <c r="A295" s="409" t="s">
        <v>36</v>
      </c>
      <c r="B295" s="409"/>
      <c r="C295" s="356">
        <v>920</v>
      </c>
      <c r="D295" s="358">
        <v>35.659999999999997</v>
      </c>
      <c r="E295" s="358">
        <v>21.38</v>
      </c>
      <c r="F295" s="358">
        <v>95.02</v>
      </c>
      <c r="G295" s="358">
        <v>698.93</v>
      </c>
      <c r="H295" s="358">
        <v>0.75</v>
      </c>
      <c r="I295" s="358">
        <v>100.31</v>
      </c>
      <c r="J295" s="358">
        <v>394.14</v>
      </c>
      <c r="K295" s="358">
        <v>8.5299999999999994</v>
      </c>
      <c r="L295" s="360">
        <v>181.9</v>
      </c>
      <c r="M295" s="358">
        <v>662.08</v>
      </c>
      <c r="N295" s="358">
        <v>198.22</v>
      </c>
      <c r="O295" s="358">
        <v>7.91</v>
      </c>
    </row>
    <row r="296" spans="1:15">
      <c r="A296" s="410" t="s">
        <v>156</v>
      </c>
      <c r="B296" s="410"/>
      <c r="C296" s="410"/>
      <c r="D296" s="410"/>
      <c r="E296" s="410"/>
      <c r="F296" s="410"/>
      <c r="G296" s="410"/>
      <c r="H296" s="410"/>
      <c r="I296" s="410"/>
      <c r="J296" s="410"/>
      <c r="K296" s="410"/>
      <c r="L296" s="410"/>
      <c r="M296" s="410"/>
      <c r="N296" s="410"/>
      <c r="O296" s="410"/>
    </row>
    <row r="297" spans="1:15">
      <c r="A297" s="179" t="s">
        <v>92</v>
      </c>
      <c r="B297" s="180" t="s">
        <v>35</v>
      </c>
      <c r="C297" s="362">
        <v>150</v>
      </c>
      <c r="D297" s="365">
        <v>0.6</v>
      </c>
      <c r="E297" s="365">
        <v>0.6</v>
      </c>
      <c r="F297" s="365">
        <v>14.7</v>
      </c>
      <c r="G297" s="365">
        <v>70.5</v>
      </c>
      <c r="H297" s="363">
        <v>0.05</v>
      </c>
      <c r="I297" s="362">
        <v>15</v>
      </c>
      <c r="J297" s="365">
        <v>7.5</v>
      </c>
      <c r="K297" s="365">
        <v>0.3</v>
      </c>
      <c r="L297" s="362">
        <v>24</v>
      </c>
      <c r="M297" s="365">
        <v>16.5</v>
      </c>
      <c r="N297" s="365">
        <v>13.5</v>
      </c>
      <c r="O297" s="365">
        <v>3.3</v>
      </c>
    </row>
    <row r="298" spans="1:15">
      <c r="A298" s="183"/>
      <c r="B298" s="180" t="s">
        <v>492</v>
      </c>
      <c r="C298" s="362">
        <v>200</v>
      </c>
      <c r="D298" s="362">
        <v>6</v>
      </c>
      <c r="E298" s="362">
        <v>2</v>
      </c>
      <c r="F298" s="362">
        <v>8</v>
      </c>
      <c r="G298" s="362">
        <v>80</v>
      </c>
      <c r="H298" s="363">
        <v>0.08</v>
      </c>
      <c r="I298" s="365">
        <v>1.4</v>
      </c>
      <c r="J298" s="364"/>
      <c r="K298" s="364"/>
      <c r="L298" s="362">
        <v>240</v>
      </c>
      <c r="M298" s="362">
        <v>180</v>
      </c>
      <c r="N298" s="362">
        <v>28</v>
      </c>
      <c r="O298" s="365">
        <v>0.2</v>
      </c>
    </row>
    <row r="299" spans="1:15">
      <c r="A299" s="409" t="s">
        <v>159</v>
      </c>
      <c r="B299" s="409"/>
      <c r="C299" s="361">
        <v>350</v>
      </c>
      <c r="D299" s="363">
        <v>6.6</v>
      </c>
      <c r="E299" s="363">
        <v>2.6</v>
      </c>
      <c r="F299" s="363">
        <v>22.7</v>
      </c>
      <c r="G299" s="365">
        <v>150.5</v>
      </c>
      <c r="H299" s="363">
        <v>0.13</v>
      </c>
      <c r="I299" s="365">
        <v>16.399999999999999</v>
      </c>
      <c r="J299" s="365">
        <v>7.5</v>
      </c>
      <c r="K299" s="365">
        <v>0.3</v>
      </c>
      <c r="L299" s="362">
        <v>264</v>
      </c>
      <c r="M299" s="365">
        <v>196.5</v>
      </c>
      <c r="N299" s="365">
        <v>41.5</v>
      </c>
      <c r="O299" s="365">
        <v>3.5</v>
      </c>
    </row>
    <row r="300" spans="1:15">
      <c r="A300" s="409" t="s">
        <v>37</v>
      </c>
      <c r="B300" s="409"/>
      <c r="C300" s="366">
        <v>2010</v>
      </c>
      <c r="D300" s="363">
        <v>67.37</v>
      </c>
      <c r="E300" s="363">
        <v>42.7</v>
      </c>
      <c r="F300" s="363">
        <v>206.98</v>
      </c>
      <c r="G300" s="363">
        <v>1480.96</v>
      </c>
      <c r="H300" s="363">
        <v>1.37</v>
      </c>
      <c r="I300" s="363">
        <v>135.75</v>
      </c>
      <c r="J300" s="363">
        <v>475.43</v>
      </c>
      <c r="K300" s="363">
        <v>14.13</v>
      </c>
      <c r="L300" s="363">
        <v>831.63</v>
      </c>
      <c r="M300" s="363">
        <v>1388.33</v>
      </c>
      <c r="N300" s="363">
        <v>355.85</v>
      </c>
      <c r="O300" s="363">
        <v>20.18</v>
      </c>
    </row>
  </sheetData>
  <mergeCells count="201">
    <mergeCell ref="A19:B19"/>
    <mergeCell ref="A20:O20"/>
    <mergeCell ref="A15:B15"/>
    <mergeCell ref="A16:O16"/>
    <mergeCell ref="L7:O7"/>
    <mergeCell ref="A10:O10"/>
    <mergeCell ref="A7:A8"/>
    <mergeCell ref="B7:B8"/>
    <mergeCell ref="C7:C8"/>
    <mergeCell ref="D7:F7"/>
    <mergeCell ref="G7:G8"/>
    <mergeCell ref="H7:K7"/>
    <mergeCell ref="A31:B31"/>
    <mergeCell ref="J32:O32"/>
    <mergeCell ref="A26:B26"/>
    <mergeCell ref="A27:O27"/>
    <mergeCell ref="A30:B30"/>
    <mergeCell ref="H32:I32"/>
    <mergeCell ref="H33:I33"/>
    <mergeCell ref="J33:O33"/>
    <mergeCell ref="A44:B44"/>
    <mergeCell ref="A45:O45"/>
    <mergeCell ref="A48:B48"/>
    <mergeCell ref="A49:O49"/>
    <mergeCell ref="A39:O39"/>
    <mergeCell ref="A36:A37"/>
    <mergeCell ref="B36:B37"/>
    <mergeCell ref="C36:C37"/>
    <mergeCell ref="D36:F36"/>
    <mergeCell ref="G36:G37"/>
    <mergeCell ref="H36:K36"/>
    <mergeCell ref="L36:O36"/>
    <mergeCell ref="A61:B61"/>
    <mergeCell ref="J62:O62"/>
    <mergeCell ref="A56:B56"/>
    <mergeCell ref="A57:O57"/>
    <mergeCell ref="A60:B60"/>
    <mergeCell ref="H62:I62"/>
    <mergeCell ref="H63:I63"/>
    <mergeCell ref="J63:O63"/>
    <mergeCell ref="A80:O80"/>
    <mergeCell ref="A75:B75"/>
    <mergeCell ref="A76:O76"/>
    <mergeCell ref="A79:B79"/>
    <mergeCell ref="A69:O69"/>
    <mergeCell ref="A66:A67"/>
    <mergeCell ref="B66:B67"/>
    <mergeCell ref="C66:C67"/>
    <mergeCell ref="D66:F66"/>
    <mergeCell ref="G66:G67"/>
    <mergeCell ref="H66:K66"/>
    <mergeCell ref="L66:O66"/>
    <mergeCell ref="J92:O92"/>
    <mergeCell ref="A86:B86"/>
    <mergeCell ref="A87:O87"/>
    <mergeCell ref="A90:B90"/>
    <mergeCell ref="A91:B91"/>
    <mergeCell ref="H92:I92"/>
    <mergeCell ref="H93:I93"/>
    <mergeCell ref="J93:O93"/>
    <mergeCell ref="A109:O109"/>
    <mergeCell ref="A104:B104"/>
    <mergeCell ref="A105:O105"/>
    <mergeCell ref="A108:B108"/>
    <mergeCell ref="L96:O96"/>
    <mergeCell ref="A99:O99"/>
    <mergeCell ref="A96:A97"/>
    <mergeCell ref="B96:B97"/>
    <mergeCell ref="C96:C97"/>
    <mergeCell ref="D96:F96"/>
    <mergeCell ref="G96:G97"/>
    <mergeCell ref="H96:K96"/>
    <mergeCell ref="A121:B121"/>
    <mergeCell ref="J122:O122"/>
    <mergeCell ref="A116:B116"/>
    <mergeCell ref="A117:O117"/>
    <mergeCell ref="A120:B120"/>
    <mergeCell ref="H122:I122"/>
    <mergeCell ref="H123:I123"/>
    <mergeCell ref="J123:O123"/>
    <mergeCell ref="A133:B133"/>
    <mergeCell ref="A134:O134"/>
    <mergeCell ref="A137:B137"/>
    <mergeCell ref="A138:O138"/>
    <mergeCell ref="A129:O129"/>
    <mergeCell ref="A126:A127"/>
    <mergeCell ref="B126:B127"/>
    <mergeCell ref="C126:C127"/>
    <mergeCell ref="D126:F126"/>
    <mergeCell ref="G126:G127"/>
    <mergeCell ref="H126:K126"/>
    <mergeCell ref="L126:O126"/>
    <mergeCell ref="A150:B150"/>
    <mergeCell ref="J151:O151"/>
    <mergeCell ref="A145:B145"/>
    <mergeCell ref="A146:O146"/>
    <mergeCell ref="A149:B149"/>
    <mergeCell ref="H151:I151"/>
    <mergeCell ref="H152:I152"/>
    <mergeCell ref="J152:O152"/>
    <mergeCell ref="A168:O168"/>
    <mergeCell ref="A163:B163"/>
    <mergeCell ref="A164:O164"/>
    <mergeCell ref="A167:B167"/>
    <mergeCell ref="A158:O158"/>
    <mergeCell ref="A155:A156"/>
    <mergeCell ref="B155:B156"/>
    <mergeCell ref="C155:C156"/>
    <mergeCell ref="D155:F155"/>
    <mergeCell ref="G155:G156"/>
    <mergeCell ref="H155:K155"/>
    <mergeCell ref="L155:O155"/>
    <mergeCell ref="A180:B180"/>
    <mergeCell ref="A181:B181"/>
    <mergeCell ref="J182:O182"/>
    <mergeCell ref="A176:B176"/>
    <mergeCell ref="A177:O177"/>
    <mergeCell ref="H182:I182"/>
    <mergeCell ref="H183:I183"/>
    <mergeCell ref="J183:O183"/>
    <mergeCell ref="A194:B194"/>
    <mergeCell ref="A195:O195"/>
    <mergeCell ref="A198:B198"/>
    <mergeCell ref="A199:O199"/>
    <mergeCell ref="A189:O189"/>
    <mergeCell ref="A186:A187"/>
    <mergeCell ref="B186:B187"/>
    <mergeCell ref="C186:C187"/>
    <mergeCell ref="D186:F186"/>
    <mergeCell ref="G186:G187"/>
    <mergeCell ref="H186:K186"/>
    <mergeCell ref="L186:O186"/>
    <mergeCell ref="A211:B211"/>
    <mergeCell ref="J212:O212"/>
    <mergeCell ref="A206:B206"/>
    <mergeCell ref="A207:O207"/>
    <mergeCell ref="A210:B210"/>
    <mergeCell ref="H212:I212"/>
    <mergeCell ref="H213:I213"/>
    <mergeCell ref="J213:O213"/>
    <mergeCell ref="A223:B223"/>
    <mergeCell ref="A224:O224"/>
    <mergeCell ref="A227:B227"/>
    <mergeCell ref="A228:O228"/>
    <mergeCell ref="A219:O219"/>
    <mergeCell ref="A216:A217"/>
    <mergeCell ref="B216:B217"/>
    <mergeCell ref="C216:C217"/>
    <mergeCell ref="D216:F216"/>
    <mergeCell ref="G216:G217"/>
    <mergeCell ref="H216:K216"/>
    <mergeCell ref="L216:O216"/>
    <mergeCell ref="J241:O241"/>
    <mergeCell ref="A235:B235"/>
    <mergeCell ref="A236:O236"/>
    <mergeCell ref="A239:B239"/>
    <mergeCell ref="A240:B240"/>
    <mergeCell ref="H241:I241"/>
    <mergeCell ref="H242:I242"/>
    <mergeCell ref="J242:O242"/>
    <mergeCell ref="A258:B258"/>
    <mergeCell ref="C275:C276"/>
    <mergeCell ref="D275:F275"/>
    <mergeCell ref="G275:G276"/>
    <mergeCell ref="H275:K275"/>
    <mergeCell ref="L275:O275"/>
    <mergeCell ref="A259:O259"/>
    <mergeCell ref="A254:B254"/>
    <mergeCell ref="A255:O255"/>
    <mergeCell ref="L245:O245"/>
    <mergeCell ref="A248:O248"/>
    <mergeCell ref="A245:A246"/>
    <mergeCell ref="B245:B246"/>
    <mergeCell ref="C245:C246"/>
    <mergeCell ref="D245:F245"/>
    <mergeCell ref="G245:G246"/>
    <mergeCell ref="H245:K245"/>
    <mergeCell ref="A2:O2"/>
    <mergeCell ref="H3:I3"/>
    <mergeCell ref="J3:O3"/>
    <mergeCell ref="H4:I4"/>
    <mergeCell ref="J4:O4"/>
    <mergeCell ref="A300:B300"/>
    <mergeCell ref="A295:B295"/>
    <mergeCell ref="A296:O296"/>
    <mergeCell ref="A299:B299"/>
    <mergeCell ref="A283:B283"/>
    <mergeCell ref="A284:O284"/>
    <mergeCell ref="A287:B287"/>
    <mergeCell ref="A288:O288"/>
    <mergeCell ref="A278:O278"/>
    <mergeCell ref="A270:B270"/>
    <mergeCell ref="J271:O271"/>
    <mergeCell ref="A265:B265"/>
    <mergeCell ref="A266:O266"/>
    <mergeCell ref="A269:B269"/>
    <mergeCell ref="H271:I271"/>
    <mergeCell ref="H272:I272"/>
    <mergeCell ref="J272:O272"/>
    <mergeCell ref="A275:A276"/>
    <mergeCell ref="B275:B27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landscape" horizontalDpi="300" verticalDpi="300" r:id="rId1"/>
  <rowBreaks count="4" manualBreakCount="4">
    <brk id="61" max="14" man="1"/>
    <brk id="121" max="14" man="1"/>
    <brk id="181" max="14" man="1"/>
    <brk id="2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23"/>
  <sheetViews>
    <sheetView view="pageBreakPreview" zoomScale="60" zoomScaleNormal="100" workbookViewId="0">
      <selection activeCell="M12" sqref="M12"/>
    </sheetView>
  </sheetViews>
  <sheetFormatPr defaultColWidth="9.33203125" defaultRowHeight="14"/>
  <cols>
    <col min="1" max="2" width="9.33203125" style="16" customWidth="1"/>
    <col min="3" max="3" width="34" style="16" customWidth="1"/>
    <col min="4" max="8" width="9.33203125" style="16" customWidth="1"/>
    <col min="9" max="9" width="11.44140625" style="16" customWidth="1"/>
    <col min="10" max="11" width="9.33203125" style="16" customWidth="1"/>
    <col min="12" max="12" width="11.44140625" style="16" customWidth="1"/>
    <col min="13" max="13" width="9.33203125" style="16" customWidth="1"/>
    <col min="14" max="14" width="9.77734375" style="16" customWidth="1"/>
    <col min="15" max="15" width="11.33203125" style="16" customWidth="1"/>
    <col min="16" max="1020" width="9.33203125" style="16" customWidth="1"/>
    <col min="1021" max="16384" width="9.33203125" style="16"/>
  </cols>
  <sheetData>
    <row r="1" spans="1:17">
      <c r="Q1" s="32" t="s">
        <v>109</v>
      </c>
    </row>
    <row r="2" spans="1:17" ht="33" customHeight="1">
      <c r="A2" s="418" t="s">
        <v>558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</row>
    <row r="4" spans="1:17" ht="16.5" customHeight="1">
      <c r="A4" s="419"/>
      <c r="B4" s="419"/>
      <c r="C4" s="419"/>
      <c r="D4" s="419" t="s">
        <v>18</v>
      </c>
      <c r="E4" s="419" t="s">
        <v>60</v>
      </c>
      <c r="F4" s="419" t="s">
        <v>19</v>
      </c>
      <c r="G4" s="419"/>
      <c r="H4" s="419"/>
      <c r="I4" s="419" t="s">
        <v>20</v>
      </c>
      <c r="J4" s="419" t="s">
        <v>21</v>
      </c>
      <c r="K4" s="419"/>
      <c r="L4" s="419"/>
      <c r="M4" s="419"/>
      <c r="N4" s="419" t="s">
        <v>22</v>
      </c>
      <c r="O4" s="419"/>
      <c r="P4" s="419"/>
      <c r="Q4" s="419"/>
    </row>
    <row r="5" spans="1:17">
      <c r="A5" s="419"/>
      <c r="B5" s="419"/>
      <c r="C5" s="419"/>
      <c r="D5" s="419"/>
      <c r="E5" s="419"/>
      <c r="F5" s="19" t="s">
        <v>23</v>
      </c>
      <c r="G5" s="19" t="s">
        <v>24</v>
      </c>
      <c r="H5" s="19" t="s">
        <v>25</v>
      </c>
      <c r="I5" s="419"/>
      <c r="J5" s="19" t="s">
        <v>26</v>
      </c>
      <c r="K5" s="19" t="s">
        <v>27</v>
      </c>
      <c r="L5" s="19" t="s">
        <v>28</v>
      </c>
      <c r="M5" s="19" t="s">
        <v>29</v>
      </c>
      <c r="N5" s="19" t="s">
        <v>30</v>
      </c>
      <c r="O5" s="19" t="s">
        <v>31</v>
      </c>
      <c r="P5" s="19" t="s">
        <v>32</v>
      </c>
      <c r="Q5" s="19" t="s">
        <v>33</v>
      </c>
    </row>
    <row r="6" spans="1:17">
      <c r="A6" s="415" t="s">
        <v>42</v>
      </c>
      <c r="B6" s="415"/>
      <c r="C6" s="415"/>
      <c r="D6" s="6">
        <v>552</v>
      </c>
      <c r="E6" s="4">
        <f>H6/12</f>
        <v>5.1533333333333333</v>
      </c>
      <c r="F6" s="5">
        <v>29.02</v>
      </c>
      <c r="G6" s="5">
        <v>15.28</v>
      </c>
      <c r="H6" s="5">
        <v>61.84</v>
      </c>
      <c r="I6" s="5">
        <v>504.23</v>
      </c>
      <c r="J6" s="5">
        <v>0.46</v>
      </c>
      <c r="K6" s="5">
        <v>16.420000000000002</v>
      </c>
      <c r="L6" s="5">
        <v>305.7</v>
      </c>
      <c r="M6" s="5">
        <v>4.42</v>
      </c>
      <c r="N6" s="5">
        <v>272.41000000000003</v>
      </c>
      <c r="O6" s="5">
        <v>486.35</v>
      </c>
      <c r="P6" s="5">
        <v>131.16</v>
      </c>
      <c r="Q6" s="5">
        <v>6.12</v>
      </c>
    </row>
    <row r="7" spans="1:17">
      <c r="A7" s="415" t="s">
        <v>73</v>
      </c>
      <c r="B7" s="415"/>
      <c r="C7" s="415"/>
      <c r="D7" s="7"/>
      <c r="E7" s="7"/>
      <c r="F7" s="184">
        <v>0.27</v>
      </c>
      <c r="G7" s="184">
        <v>0.19</v>
      </c>
      <c r="H7" s="184">
        <v>0.19</v>
      </c>
      <c r="I7" s="184">
        <v>0.21</v>
      </c>
      <c r="J7" s="184">
        <v>0.33</v>
      </c>
      <c r="K7" s="184">
        <v>0.23</v>
      </c>
      <c r="L7" s="184">
        <v>0.34</v>
      </c>
      <c r="M7" s="184">
        <v>0.34</v>
      </c>
      <c r="N7" s="184">
        <v>0.23</v>
      </c>
      <c r="O7" s="184">
        <v>0.41</v>
      </c>
      <c r="P7" s="184">
        <v>0.44</v>
      </c>
      <c r="Q7" s="184">
        <v>0.34</v>
      </c>
    </row>
    <row r="8" spans="1:17">
      <c r="A8" s="416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</row>
    <row r="9" spans="1:17">
      <c r="A9" s="415" t="s">
        <v>42</v>
      </c>
      <c r="B9" s="415"/>
      <c r="C9" s="415"/>
      <c r="D9" s="6">
        <v>170</v>
      </c>
      <c r="E9" s="4">
        <f>H9/12</f>
        <v>1.9133333333333333</v>
      </c>
      <c r="F9" s="5">
        <v>2.1</v>
      </c>
      <c r="G9" s="5">
        <v>4.32</v>
      </c>
      <c r="H9" s="5">
        <v>22.96</v>
      </c>
      <c r="I9" s="5">
        <v>144.02000000000001</v>
      </c>
      <c r="J9" s="5">
        <v>0.08</v>
      </c>
      <c r="K9" s="5">
        <v>15.84</v>
      </c>
      <c r="L9" s="5">
        <v>49.49</v>
      </c>
      <c r="M9" s="5">
        <v>0.97</v>
      </c>
      <c r="N9" s="5">
        <v>46.14</v>
      </c>
      <c r="O9" s="5">
        <v>52.45</v>
      </c>
      <c r="P9" s="5">
        <v>35.19</v>
      </c>
      <c r="Q9" s="5">
        <v>3.85</v>
      </c>
    </row>
    <row r="10" spans="1:17">
      <c r="A10" s="415" t="s">
        <v>73</v>
      </c>
      <c r="B10" s="415"/>
      <c r="C10" s="415"/>
      <c r="D10" s="7"/>
      <c r="E10" s="7"/>
      <c r="F10" s="184">
        <v>0.02</v>
      </c>
      <c r="G10" s="184">
        <v>0.05</v>
      </c>
      <c r="H10" s="184">
        <v>7.0000000000000007E-2</v>
      </c>
      <c r="I10" s="184">
        <v>0.06</v>
      </c>
      <c r="J10" s="184">
        <v>0.06</v>
      </c>
      <c r="K10" s="184">
        <v>0.23</v>
      </c>
      <c r="L10" s="184">
        <v>0.06</v>
      </c>
      <c r="M10" s="184">
        <v>7.0000000000000007E-2</v>
      </c>
      <c r="N10" s="184">
        <v>0.04</v>
      </c>
      <c r="O10" s="184">
        <v>0.04</v>
      </c>
      <c r="P10" s="184">
        <v>0.12</v>
      </c>
      <c r="Q10" s="184">
        <v>0.21</v>
      </c>
    </row>
    <row r="11" spans="1:17">
      <c r="A11" s="416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</row>
    <row r="12" spans="1:17">
      <c r="A12" s="415" t="s">
        <v>42</v>
      </c>
      <c r="B12" s="415"/>
      <c r="C12" s="415"/>
      <c r="D12" s="6">
        <v>900</v>
      </c>
      <c r="E12" s="4">
        <f>H12/12</f>
        <v>8.3341666666666665</v>
      </c>
      <c r="F12" s="22">
        <v>35.94</v>
      </c>
      <c r="G12" s="22">
        <v>26.85</v>
      </c>
      <c r="H12" s="22">
        <v>100.01</v>
      </c>
      <c r="I12" s="22">
        <v>767.68</v>
      </c>
      <c r="J12" s="22">
        <v>0.92</v>
      </c>
      <c r="K12" s="22">
        <v>78.489999999999995</v>
      </c>
      <c r="L12" s="22">
        <v>888.59</v>
      </c>
      <c r="M12" s="22">
        <v>8.5399999999999991</v>
      </c>
      <c r="N12" s="22">
        <v>157.66999999999999</v>
      </c>
      <c r="O12" s="22">
        <v>578.38</v>
      </c>
      <c r="P12" s="22">
        <v>190.79</v>
      </c>
      <c r="Q12" s="22">
        <v>9.4700000000000006</v>
      </c>
    </row>
    <row r="13" spans="1:17">
      <c r="A13" s="415" t="s">
        <v>73</v>
      </c>
      <c r="B13" s="415"/>
      <c r="C13" s="415"/>
      <c r="D13" s="7"/>
      <c r="E13" s="7"/>
      <c r="F13" s="185">
        <v>0.34</v>
      </c>
      <c r="G13" s="185">
        <v>0.33</v>
      </c>
      <c r="H13" s="185">
        <v>0.31</v>
      </c>
      <c r="I13" s="185">
        <v>0.31</v>
      </c>
      <c r="J13" s="185">
        <v>0.66</v>
      </c>
      <c r="K13" s="185">
        <v>1.1200000000000001</v>
      </c>
      <c r="L13" s="185">
        <v>0.99</v>
      </c>
      <c r="M13" s="185">
        <v>0.66</v>
      </c>
      <c r="N13" s="185">
        <v>0.13</v>
      </c>
      <c r="O13" s="185">
        <v>0.48</v>
      </c>
      <c r="P13" s="185">
        <v>0.64</v>
      </c>
      <c r="Q13" s="185">
        <v>0.53</v>
      </c>
    </row>
    <row r="14" spans="1:17">
      <c r="A14" s="416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</row>
    <row r="15" spans="1:17">
      <c r="A15" s="415" t="s">
        <v>42</v>
      </c>
      <c r="B15" s="415"/>
      <c r="C15" s="415"/>
      <c r="D15" s="6">
        <v>350</v>
      </c>
      <c r="E15" s="4">
        <f>H15/12</f>
        <v>1.8916666666666666</v>
      </c>
      <c r="F15" s="5">
        <v>6.6</v>
      </c>
      <c r="G15" s="5">
        <v>2.6</v>
      </c>
      <c r="H15" s="5">
        <v>22.7</v>
      </c>
      <c r="I15" s="5">
        <v>150.5</v>
      </c>
      <c r="J15" s="5">
        <v>0.13</v>
      </c>
      <c r="K15" s="5">
        <v>16.399999999999999</v>
      </c>
      <c r="L15" s="5">
        <v>7.5</v>
      </c>
      <c r="M15" s="5">
        <v>0.3</v>
      </c>
      <c r="N15" s="5">
        <v>264</v>
      </c>
      <c r="O15" s="5">
        <v>196.5</v>
      </c>
      <c r="P15" s="5">
        <v>41.5</v>
      </c>
      <c r="Q15" s="5">
        <v>3.5</v>
      </c>
    </row>
    <row r="16" spans="1:17">
      <c r="A16" s="415" t="s">
        <v>73</v>
      </c>
      <c r="B16" s="415"/>
      <c r="C16" s="415"/>
      <c r="D16" s="7"/>
      <c r="E16" s="7"/>
      <c r="F16" s="184">
        <v>0.06</v>
      </c>
      <c r="G16" s="184">
        <v>0.03</v>
      </c>
      <c r="H16" s="184">
        <v>7.0000000000000007E-2</v>
      </c>
      <c r="I16" s="184">
        <v>0.06</v>
      </c>
      <c r="J16" s="184">
        <v>0.09</v>
      </c>
      <c r="K16" s="184">
        <v>0.23</v>
      </c>
      <c r="L16" s="184">
        <v>0.01</v>
      </c>
      <c r="M16" s="184">
        <v>0.02</v>
      </c>
      <c r="N16" s="184">
        <v>0.22</v>
      </c>
      <c r="O16" s="184">
        <v>0.16</v>
      </c>
      <c r="P16" s="184">
        <v>0.14000000000000001</v>
      </c>
      <c r="Q16" s="184">
        <v>0.19</v>
      </c>
    </row>
    <row r="17" spans="1:17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</row>
    <row r="18" spans="1:17">
      <c r="A18" s="415" t="s">
        <v>53</v>
      </c>
      <c r="B18" s="415"/>
      <c r="C18" s="415"/>
      <c r="D18" s="4">
        <v>1972</v>
      </c>
      <c r="E18" s="4">
        <f>H18/12</f>
        <v>17.333333333333332</v>
      </c>
      <c r="F18" s="7">
        <v>74</v>
      </c>
      <c r="G18" s="7">
        <v>49</v>
      </c>
      <c r="H18" s="7">
        <v>208</v>
      </c>
      <c r="I18" s="8">
        <v>1566</v>
      </c>
      <c r="J18" s="7">
        <v>2</v>
      </c>
      <c r="K18" s="7">
        <v>127</v>
      </c>
      <c r="L18" s="8">
        <v>1251</v>
      </c>
      <c r="M18" s="7">
        <v>14</v>
      </c>
      <c r="N18" s="7">
        <v>740</v>
      </c>
      <c r="O18" s="8">
        <v>1314</v>
      </c>
      <c r="P18" s="7">
        <v>399</v>
      </c>
      <c r="Q18" s="7">
        <v>23</v>
      </c>
    </row>
    <row r="19" spans="1:17">
      <c r="A19" s="415" t="s">
        <v>73</v>
      </c>
      <c r="B19" s="415"/>
      <c r="C19" s="415"/>
      <c r="D19" s="7"/>
      <c r="E19" s="7"/>
      <c r="F19" s="184">
        <v>0.69</v>
      </c>
      <c r="G19" s="184">
        <v>0.6</v>
      </c>
      <c r="H19" s="184">
        <v>0.64</v>
      </c>
      <c r="I19" s="184">
        <v>0.64</v>
      </c>
      <c r="J19" s="184">
        <v>1.1399999999999999</v>
      </c>
      <c r="K19" s="184">
        <v>1.82</v>
      </c>
      <c r="L19" s="184">
        <v>1.39</v>
      </c>
      <c r="M19" s="184">
        <v>1.0900000000000001</v>
      </c>
      <c r="N19" s="184">
        <v>0.62</v>
      </c>
      <c r="O19" s="184">
        <v>1.0900000000000001</v>
      </c>
      <c r="P19" s="184">
        <v>1.33</v>
      </c>
      <c r="Q19" s="184">
        <v>1.27</v>
      </c>
    </row>
    <row r="20" spans="1:17">
      <c r="A20" s="415" t="s">
        <v>74</v>
      </c>
      <c r="B20" s="415"/>
      <c r="C20" s="415"/>
      <c r="D20" s="7"/>
      <c r="E20" s="7"/>
      <c r="F20" s="210">
        <v>107</v>
      </c>
      <c r="G20" s="210">
        <v>82</v>
      </c>
      <c r="H20" s="210">
        <v>324</v>
      </c>
      <c r="I20" s="211">
        <v>2460</v>
      </c>
      <c r="J20" s="210">
        <v>1</v>
      </c>
      <c r="K20" s="210">
        <v>70</v>
      </c>
      <c r="L20" s="210">
        <v>900</v>
      </c>
      <c r="M20" s="210">
        <v>13</v>
      </c>
      <c r="N20" s="211">
        <v>1200</v>
      </c>
      <c r="O20" s="211">
        <v>1200</v>
      </c>
      <c r="P20" s="210">
        <v>300</v>
      </c>
      <c r="Q20" s="210">
        <v>18</v>
      </c>
    </row>
    <row r="23" spans="1:17">
      <c r="F23" s="21"/>
      <c r="G23" s="21"/>
      <c r="H23" s="21"/>
      <c r="I23" s="21"/>
    </row>
  </sheetData>
  <mergeCells count="23">
    <mergeCell ref="A6:C6"/>
    <mergeCell ref="A2:Q2"/>
    <mergeCell ref="A4:C5"/>
    <mergeCell ref="D4:D5"/>
    <mergeCell ref="F4:H4"/>
    <mergeCell ref="I4:I5"/>
    <mergeCell ref="J4:M4"/>
    <mergeCell ref="N4:Q4"/>
    <mergeCell ref="E4:E5"/>
    <mergeCell ref="A7:C7"/>
    <mergeCell ref="A12:C12"/>
    <mergeCell ref="A13:C13"/>
    <mergeCell ref="A18:C18"/>
    <mergeCell ref="A20:C20"/>
    <mergeCell ref="A19:C19"/>
    <mergeCell ref="A8:Q8"/>
    <mergeCell ref="A14:Q14"/>
    <mergeCell ref="A17:Q17"/>
    <mergeCell ref="A15:C15"/>
    <mergeCell ref="A16:C16"/>
    <mergeCell ref="A11:Q11"/>
    <mergeCell ref="A9:C9"/>
    <mergeCell ref="A10:C10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6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L64"/>
  <sheetViews>
    <sheetView view="pageBreakPreview" topLeftCell="A4" zoomScale="60" zoomScaleNormal="100" workbookViewId="0">
      <selection activeCell="L32" sqref="L32"/>
    </sheetView>
  </sheetViews>
  <sheetFormatPr defaultColWidth="9.33203125" defaultRowHeight="14"/>
  <cols>
    <col min="1" max="1" width="6" style="9" customWidth="1"/>
    <col min="2" max="2" width="16.6640625" style="9" customWidth="1"/>
    <col min="3" max="3" width="7.109375" style="9" customWidth="1"/>
    <col min="4" max="4" width="13.6640625" style="9" customWidth="1"/>
    <col min="5" max="5" width="10.44140625" style="9" customWidth="1"/>
    <col min="6" max="6" width="8.6640625" style="9" customWidth="1"/>
    <col min="7" max="7" width="11" style="9" customWidth="1"/>
    <col min="8" max="8" width="17" style="9" customWidth="1"/>
    <col min="9" max="9" width="5.6640625" style="9" customWidth="1"/>
    <col min="10" max="10" width="8" style="9" customWidth="1"/>
    <col min="11" max="11" width="6.6640625" style="9" customWidth="1"/>
    <col min="12" max="13" width="6.77734375" style="9" customWidth="1"/>
    <col min="14" max="14" width="5.6640625" style="9" customWidth="1"/>
    <col min="15" max="17" width="6.6640625" style="9" customWidth="1"/>
    <col min="18" max="18" width="5.6640625" style="9" customWidth="1"/>
    <col min="19" max="1026" width="10.44140625" style="10" customWidth="1"/>
    <col min="1027" max="16384" width="9.33203125" style="18"/>
  </cols>
  <sheetData>
    <row r="1" spans="1:18">
      <c r="Q1" s="1" t="s">
        <v>110</v>
      </c>
    </row>
    <row r="2" spans="1:18" ht="30.75" customHeight="1">
      <c r="A2" s="427" t="s">
        <v>559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11"/>
    </row>
    <row r="3" spans="1:18" ht="6" customHeight="1"/>
    <row r="4" spans="1:18">
      <c r="A4" s="428" t="s">
        <v>75</v>
      </c>
      <c r="B4" s="428"/>
      <c r="C4" s="428"/>
      <c r="D4" s="15"/>
      <c r="E4" s="25">
        <v>107</v>
      </c>
      <c r="F4" s="25">
        <v>82</v>
      </c>
      <c r="G4" s="25">
        <v>324</v>
      </c>
      <c r="H4" s="26">
        <v>2460</v>
      </c>
    </row>
    <row r="5" spans="1:18" ht="8.25" customHeight="1"/>
    <row r="6" spans="1:18">
      <c r="A6" s="421" t="s">
        <v>34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18" ht="16.5" customHeight="1">
      <c r="A7" s="422" t="s">
        <v>44</v>
      </c>
      <c r="B7" s="422"/>
      <c r="C7" s="422"/>
      <c r="D7" s="422" t="s">
        <v>61</v>
      </c>
      <c r="E7" s="425" t="s">
        <v>19</v>
      </c>
      <c r="F7" s="425"/>
      <c r="G7" s="425"/>
      <c r="H7" s="422" t="s">
        <v>45</v>
      </c>
      <c r="I7" s="18"/>
      <c r="J7" s="420" t="s">
        <v>46</v>
      </c>
      <c r="K7" s="420"/>
      <c r="L7" s="420"/>
      <c r="M7" s="420"/>
      <c r="N7" s="18"/>
      <c r="O7" s="420" t="s">
        <v>47</v>
      </c>
      <c r="P7" s="420"/>
      <c r="Q7" s="420"/>
    </row>
    <row r="8" spans="1:18" ht="25.5" customHeight="1">
      <c r="A8" s="423"/>
      <c r="B8" s="389"/>
      <c r="C8" s="424"/>
      <c r="D8" s="426"/>
      <c r="E8" s="17" t="s">
        <v>23</v>
      </c>
      <c r="F8" s="17" t="s">
        <v>24</v>
      </c>
      <c r="G8" s="17" t="s">
        <v>25</v>
      </c>
      <c r="H8" s="426"/>
      <c r="I8" s="18"/>
      <c r="J8" s="20" t="s">
        <v>23</v>
      </c>
      <c r="K8" s="20" t="s">
        <v>24</v>
      </c>
      <c r="L8" s="20" t="s">
        <v>25</v>
      </c>
      <c r="M8" s="20" t="s">
        <v>48</v>
      </c>
      <c r="N8" s="18"/>
      <c r="O8" s="20" t="s">
        <v>23</v>
      </c>
      <c r="P8" s="20" t="s">
        <v>24</v>
      </c>
      <c r="Q8" s="20" t="s">
        <v>25</v>
      </c>
    </row>
    <row r="9" spans="1:18">
      <c r="A9" s="420" t="s">
        <v>2</v>
      </c>
      <c r="B9" s="420"/>
      <c r="C9" s="420"/>
      <c r="D9" s="3">
        <f>G9/12</f>
        <v>5.7558333333333325</v>
      </c>
      <c r="E9" s="27">
        <v>28.16</v>
      </c>
      <c r="F9" s="27">
        <v>15.11</v>
      </c>
      <c r="G9" s="27">
        <v>69.069999999999993</v>
      </c>
      <c r="H9" s="27">
        <v>528.33000000000004</v>
      </c>
      <c r="I9" s="18"/>
      <c r="J9" s="189">
        <v>0.26</v>
      </c>
      <c r="K9" s="189">
        <v>0.18</v>
      </c>
      <c r="L9" s="189">
        <v>0.21</v>
      </c>
      <c r="M9" s="189">
        <v>0.21</v>
      </c>
      <c r="N9" s="187"/>
      <c r="O9" s="190">
        <v>0.21</v>
      </c>
      <c r="P9" s="190">
        <v>0.26</v>
      </c>
      <c r="Q9" s="190">
        <v>0.52</v>
      </c>
    </row>
    <row r="10" spans="1:18">
      <c r="A10" s="420" t="s">
        <v>3</v>
      </c>
      <c r="B10" s="420"/>
      <c r="C10" s="420"/>
      <c r="D10" s="3">
        <f t="shared" ref="D10:D19" si="0">G10/12</f>
        <v>6.2091666666666674</v>
      </c>
      <c r="E10" s="27">
        <v>23.95</v>
      </c>
      <c r="F10" s="27">
        <v>12.64</v>
      </c>
      <c r="G10" s="27">
        <v>74.510000000000005</v>
      </c>
      <c r="H10" s="27">
        <v>508.32</v>
      </c>
      <c r="I10" s="18"/>
      <c r="J10" s="189">
        <v>0.22</v>
      </c>
      <c r="K10" s="189">
        <v>0.15</v>
      </c>
      <c r="L10" s="189">
        <v>0.23</v>
      </c>
      <c r="M10" s="189">
        <v>0.21</v>
      </c>
      <c r="N10" s="187"/>
      <c r="O10" s="190">
        <v>0.19</v>
      </c>
      <c r="P10" s="190">
        <v>0.22</v>
      </c>
      <c r="Q10" s="190">
        <v>0.59</v>
      </c>
    </row>
    <row r="11" spans="1:18">
      <c r="A11" s="420" t="s">
        <v>4</v>
      </c>
      <c r="B11" s="420"/>
      <c r="C11" s="420"/>
      <c r="D11" s="3">
        <f t="shared" si="0"/>
        <v>5.16</v>
      </c>
      <c r="E11" s="27">
        <v>22.72</v>
      </c>
      <c r="F11" s="27">
        <v>13.33</v>
      </c>
      <c r="G11" s="27">
        <v>61.92</v>
      </c>
      <c r="H11" s="27">
        <v>460.11</v>
      </c>
      <c r="I11" s="18"/>
      <c r="J11" s="189">
        <v>0.21</v>
      </c>
      <c r="K11" s="189">
        <v>0.16</v>
      </c>
      <c r="L11" s="189">
        <v>0.19</v>
      </c>
      <c r="M11" s="189">
        <v>0.19</v>
      </c>
      <c r="N11" s="187"/>
      <c r="O11" s="190">
        <v>0.2</v>
      </c>
      <c r="P11" s="190">
        <v>0.26</v>
      </c>
      <c r="Q11" s="190">
        <v>0.54</v>
      </c>
    </row>
    <row r="12" spans="1:18">
      <c r="A12" s="420" t="s">
        <v>5</v>
      </c>
      <c r="B12" s="420"/>
      <c r="C12" s="420"/>
      <c r="D12" s="3">
        <f t="shared" si="0"/>
        <v>4.1375000000000002</v>
      </c>
      <c r="E12" s="27">
        <v>32.92</v>
      </c>
      <c r="F12" s="27">
        <v>14.59</v>
      </c>
      <c r="G12" s="27">
        <v>49.65</v>
      </c>
      <c r="H12" s="27">
        <v>464.44</v>
      </c>
      <c r="I12" s="18"/>
      <c r="J12" s="189">
        <v>0.31</v>
      </c>
      <c r="K12" s="189">
        <v>0.18</v>
      </c>
      <c r="L12" s="189">
        <v>0.15</v>
      </c>
      <c r="M12" s="189">
        <v>0.19</v>
      </c>
      <c r="N12" s="187"/>
      <c r="O12" s="190">
        <v>0.28000000000000003</v>
      </c>
      <c r="P12" s="190">
        <v>0.28000000000000003</v>
      </c>
      <c r="Q12" s="190">
        <v>0.43</v>
      </c>
    </row>
    <row r="13" spans="1:18">
      <c r="A13" s="420" t="s">
        <v>6</v>
      </c>
      <c r="B13" s="420"/>
      <c r="C13" s="420"/>
      <c r="D13" s="3">
        <f t="shared" si="0"/>
        <v>4.7116666666666669</v>
      </c>
      <c r="E13" s="27">
        <v>44.38</v>
      </c>
      <c r="F13" s="27">
        <v>18.04</v>
      </c>
      <c r="G13" s="27">
        <v>56.54</v>
      </c>
      <c r="H13" s="27">
        <v>575.9</v>
      </c>
      <c r="I13" s="18"/>
      <c r="J13" s="189">
        <v>0.41</v>
      </c>
      <c r="K13" s="189">
        <v>0.22</v>
      </c>
      <c r="L13" s="189">
        <v>0.17</v>
      </c>
      <c r="M13" s="189">
        <v>0.23</v>
      </c>
      <c r="N13" s="187"/>
      <c r="O13" s="190">
        <v>0.31</v>
      </c>
      <c r="P13" s="190">
        <v>0.28000000000000003</v>
      </c>
      <c r="Q13" s="190">
        <v>0.39</v>
      </c>
    </row>
    <row r="14" spans="1:18">
      <c r="A14" s="420" t="s">
        <v>7</v>
      </c>
      <c r="B14" s="420"/>
      <c r="C14" s="420"/>
      <c r="D14" s="3">
        <f t="shared" si="0"/>
        <v>5.8533333333333326</v>
      </c>
      <c r="E14" s="27">
        <v>26.67</v>
      </c>
      <c r="F14" s="27">
        <v>16.48</v>
      </c>
      <c r="G14" s="27">
        <v>70.239999999999995</v>
      </c>
      <c r="H14" s="27">
        <v>538.22</v>
      </c>
      <c r="I14" s="18"/>
      <c r="J14" s="189">
        <v>0.25</v>
      </c>
      <c r="K14" s="189">
        <v>0.2</v>
      </c>
      <c r="L14" s="189">
        <v>0.22</v>
      </c>
      <c r="M14" s="189">
        <v>0.22</v>
      </c>
      <c r="N14" s="187"/>
      <c r="O14" s="190">
        <v>0.2</v>
      </c>
      <c r="P14" s="190">
        <v>0.28000000000000003</v>
      </c>
      <c r="Q14" s="190">
        <v>0.52</v>
      </c>
    </row>
    <row r="15" spans="1:18">
      <c r="A15" s="420" t="s">
        <v>8</v>
      </c>
      <c r="B15" s="420"/>
      <c r="C15" s="420"/>
      <c r="D15" s="3">
        <f t="shared" si="0"/>
        <v>5.5799999999999992</v>
      </c>
      <c r="E15" s="27">
        <v>21.99</v>
      </c>
      <c r="F15" s="27">
        <v>13.57</v>
      </c>
      <c r="G15" s="27">
        <v>66.959999999999994</v>
      </c>
      <c r="H15" s="27">
        <v>480.93</v>
      </c>
      <c r="I15" s="18"/>
      <c r="J15" s="189">
        <v>0.21</v>
      </c>
      <c r="K15" s="189">
        <v>0.17</v>
      </c>
      <c r="L15" s="189">
        <v>0.21</v>
      </c>
      <c r="M15" s="189">
        <v>0.2</v>
      </c>
      <c r="N15" s="187"/>
      <c r="O15" s="190">
        <v>0.18</v>
      </c>
      <c r="P15" s="190">
        <v>0.25</v>
      </c>
      <c r="Q15" s="190">
        <v>0.56000000000000005</v>
      </c>
    </row>
    <row r="16" spans="1:18">
      <c r="A16" s="420" t="s">
        <v>9</v>
      </c>
      <c r="B16" s="420"/>
      <c r="C16" s="420"/>
      <c r="D16" s="3">
        <f t="shared" si="0"/>
        <v>4.3274999999999997</v>
      </c>
      <c r="E16" s="27">
        <v>40.94</v>
      </c>
      <c r="F16" s="27">
        <v>16.12</v>
      </c>
      <c r="G16" s="28">
        <v>51.93</v>
      </c>
      <c r="H16" s="27">
        <v>525.80999999999995</v>
      </c>
      <c r="I16" s="18"/>
      <c r="J16" s="189">
        <v>0.38</v>
      </c>
      <c r="K16" s="189">
        <v>0.2</v>
      </c>
      <c r="L16" s="189">
        <v>0.16</v>
      </c>
      <c r="M16" s="189">
        <v>0.21</v>
      </c>
      <c r="N16" s="187"/>
      <c r="O16" s="190">
        <v>0.31</v>
      </c>
      <c r="P16" s="190">
        <v>0.28000000000000003</v>
      </c>
      <c r="Q16" s="190">
        <v>0.4</v>
      </c>
    </row>
    <row r="17" spans="1:17">
      <c r="A17" s="420" t="s">
        <v>10</v>
      </c>
      <c r="B17" s="420"/>
      <c r="C17" s="420"/>
      <c r="D17" s="3">
        <f t="shared" si="0"/>
        <v>4.2725</v>
      </c>
      <c r="E17" s="27">
        <v>25.43</v>
      </c>
      <c r="F17" s="27">
        <v>18.5</v>
      </c>
      <c r="G17" s="27">
        <v>51.27</v>
      </c>
      <c r="H17" s="27">
        <v>472.68</v>
      </c>
      <c r="I17" s="18"/>
      <c r="J17" s="189">
        <v>0.24</v>
      </c>
      <c r="K17" s="189">
        <v>0.23</v>
      </c>
      <c r="L17" s="189">
        <v>0.16</v>
      </c>
      <c r="M17" s="189">
        <v>0.19</v>
      </c>
      <c r="N17" s="187"/>
      <c r="O17" s="190">
        <v>0.22</v>
      </c>
      <c r="P17" s="190">
        <v>0.35</v>
      </c>
      <c r="Q17" s="190">
        <v>0.43</v>
      </c>
    </row>
    <row r="18" spans="1:17" s="9" customFormat="1">
      <c r="A18" s="420" t="s">
        <v>11</v>
      </c>
      <c r="B18" s="420"/>
      <c r="C18" s="420"/>
      <c r="D18" s="3">
        <f t="shared" si="0"/>
        <v>5.5249999999999995</v>
      </c>
      <c r="E18" s="27">
        <v>23.01</v>
      </c>
      <c r="F18" s="27">
        <v>14.4</v>
      </c>
      <c r="G18" s="27">
        <v>66.3</v>
      </c>
      <c r="H18" s="27">
        <v>487.51</v>
      </c>
      <c r="I18" s="18"/>
      <c r="J18" s="189">
        <v>0.22</v>
      </c>
      <c r="K18" s="189">
        <v>0.18</v>
      </c>
      <c r="L18" s="189">
        <v>0.2</v>
      </c>
      <c r="M18" s="189">
        <v>0.2</v>
      </c>
      <c r="N18" s="187"/>
      <c r="O18" s="190">
        <v>0.19</v>
      </c>
      <c r="P18" s="190">
        <v>0.27</v>
      </c>
      <c r="Q18" s="190">
        <v>0.54</v>
      </c>
    </row>
    <row r="19" spans="1:17" s="13" customFormat="1">
      <c r="A19" s="420" t="s">
        <v>49</v>
      </c>
      <c r="B19" s="420"/>
      <c r="C19" s="420"/>
      <c r="D19" s="3">
        <f t="shared" si="0"/>
        <v>5.1533333333333333</v>
      </c>
      <c r="E19" s="27">
        <v>29.02</v>
      </c>
      <c r="F19" s="27">
        <v>15.28</v>
      </c>
      <c r="G19" s="27">
        <v>61.84</v>
      </c>
      <c r="H19" s="27">
        <v>504.23</v>
      </c>
      <c r="I19" s="18"/>
      <c r="J19" s="189">
        <v>0.27</v>
      </c>
      <c r="K19" s="189">
        <v>0.19</v>
      </c>
      <c r="L19" s="189">
        <v>0.19</v>
      </c>
      <c r="M19" s="189">
        <v>0.2</v>
      </c>
      <c r="N19" s="187"/>
      <c r="O19" s="190">
        <v>0.23</v>
      </c>
      <c r="P19" s="190">
        <v>0.27</v>
      </c>
      <c r="Q19" s="190">
        <v>0.49</v>
      </c>
    </row>
    <row r="20" spans="1:1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s="9" customFormat="1">
      <c r="A21" s="421" t="s">
        <v>57</v>
      </c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</row>
    <row r="22" spans="1:17" s="9" customFormat="1" ht="16.5" customHeight="1">
      <c r="A22" s="422" t="s">
        <v>44</v>
      </c>
      <c r="B22" s="422"/>
      <c r="C22" s="422"/>
      <c r="D22" s="422" t="s">
        <v>61</v>
      </c>
      <c r="E22" s="425" t="s">
        <v>19</v>
      </c>
      <c r="F22" s="425"/>
      <c r="G22" s="425"/>
      <c r="H22" s="422" t="s">
        <v>45</v>
      </c>
      <c r="I22" s="18"/>
      <c r="J22" s="420" t="s">
        <v>46</v>
      </c>
      <c r="K22" s="420"/>
      <c r="L22" s="420"/>
      <c r="M22" s="420"/>
      <c r="N22" s="18"/>
      <c r="O22" s="420" t="s">
        <v>47</v>
      </c>
      <c r="P22" s="420"/>
      <c r="Q22" s="420"/>
    </row>
    <row r="23" spans="1:17" s="9" customFormat="1" ht="21.75" customHeight="1">
      <c r="A23" s="423"/>
      <c r="B23" s="389"/>
      <c r="C23" s="424"/>
      <c r="D23" s="426"/>
      <c r="E23" s="17" t="s">
        <v>23</v>
      </c>
      <c r="F23" s="17" t="s">
        <v>24</v>
      </c>
      <c r="G23" s="17" t="s">
        <v>25</v>
      </c>
      <c r="H23" s="426"/>
      <c r="I23" s="18"/>
      <c r="J23" s="20" t="s">
        <v>23</v>
      </c>
      <c r="K23" s="20" t="s">
        <v>24</v>
      </c>
      <c r="L23" s="20" t="s">
        <v>25</v>
      </c>
      <c r="M23" s="20" t="s">
        <v>48</v>
      </c>
      <c r="N23" s="18"/>
      <c r="O23" s="20" t="s">
        <v>23</v>
      </c>
      <c r="P23" s="20" t="s">
        <v>24</v>
      </c>
      <c r="Q23" s="20" t="s">
        <v>25</v>
      </c>
    </row>
    <row r="24" spans="1:17" s="9" customFormat="1">
      <c r="A24" s="420" t="s">
        <v>2</v>
      </c>
      <c r="B24" s="420"/>
      <c r="C24" s="420"/>
      <c r="D24" s="3">
        <f>G24/12</f>
        <v>1.9133333333333333</v>
      </c>
      <c r="E24" s="23">
        <v>2.1</v>
      </c>
      <c r="F24" s="23">
        <v>4.32</v>
      </c>
      <c r="G24" s="23">
        <v>22.96</v>
      </c>
      <c r="H24" s="24">
        <v>144.02000000000001</v>
      </c>
      <c r="I24" s="18"/>
      <c r="J24" s="189">
        <v>0.02</v>
      </c>
      <c r="K24" s="189">
        <v>0.05</v>
      </c>
      <c r="L24" s="189">
        <v>7.0000000000000007E-2</v>
      </c>
      <c r="M24" s="189">
        <v>0.06</v>
      </c>
      <c r="N24" s="187"/>
      <c r="O24" s="190">
        <v>0.06</v>
      </c>
      <c r="P24" s="190">
        <v>0.27</v>
      </c>
      <c r="Q24" s="190">
        <v>0.64</v>
      </c>
    </row>
    <row r="25" spans="1:17" s="9" customFormat="1">
      <c r="A25" s="420" t="s">
        <v>3</v>
      </c>
      <c r="B25" s="420"/>
      <c r="C25" s="420"/>
      <c r="D25" s="3">
        <f t="shared" ref="D25:D34" si="1">G25/12</f>
        <v>1.9133333333333333</v>
      </c>
      <c r="E25" s="23">
        <v>2.1</v>
      </c>
      <c r="F25" s="23">
        <v>4.32</v>
      </c>
      <c r="G25" s="23">
        <v>22.96</v>
      </c>
      <c r="H25" s="24">
        <v>144.02000000000001</v>
      </c>
      <c r="I25" s="18"/>
      <c r="J25" s="189">
        <v>0.02</v>
      </c>
      <c r="K25" s="189">
        <v>0.05</v>
      </c>
      <c r="L25" s="189">
        <v>7.0000000000000007E-2</v>
      </c>
      <c r="M25" s="189">
        <v>0.06</v>
      </c>
      <c r="N25" s="187"/>
      <c r="O25" s="190">
        <v>0.06</v>
      </c>
      <c r="P25" s="190">
        <v>0.27</v>
      </c>
      <c r="Q25" s="190">
        <v>0.64</v>
      </c>
    </row>
    <row r="26" spans="1:17" s="9" customFormat="1">
      <c r="A26" s="420" t="s">
        <v>4</v>
      </c>
      <c r="B26" s="420"/>
      <c r="C26" s="420"/>
      <c r="D26" s="3">
        <f t="shared" si="1"/>
        <v>1.9133333333333333</v>
      </c>
      <c r="E26" s="23">
        <v>2.1</v>
      </c>
      <c r="F26" s="23">
        <v>4.32</v>
      </c>
      <c r="G26" s="23">
        <v>22.96</v>
      </c>
      <c r="H26" s="24">
        <v>144.02000000000001</v>
      </c>
      <c r="I26" s="18"/>
      <c r="J26" s="189">
        <v>0.02</v>
      </c>
      <c r="K26" s="189">
        <v>0.05</v>
      </c>
      <c r="L26" s="189">
        <v>7.0000000000000007E-2</v>
      </c>
      <c r="M26" s="189">
        <v>0.06</v>
      </c>
      <c r="N26" s="187"/>
      <c r="O26" s="190">
        <v>0.06</v>
      </c>
      <c r="P26" s="190">
        <v>0.27</v>
      </c>
      <c r="Q26" s="190">
        <v>0.64</v>
      </c>
    </row>
    <row r="27" spans="1:17" s="9" customFormat="1">
      <c r="A27" s="420" t="s">
        <v>5</v>
      </c>
      <c r="B27" s="420"/>
      <c r="C27" s="420"/>
      <c r="D27" s="3">
        <f t="shared" si="1"/>
        <v>1.9133333333333333</v>
      </c>
      <c r="E27" s="23">
        <v>2.1</v>
      </c>
      <c r="F27" s="23">
        <v>4.32</v>
      </c>
      <c r="G27" s="23">
        <v>22.96</v>
      </c>
      <c r="H27" s="24">
        <v>144.02000000000001</v>
      </c>
      <c r="I27" s="18"/>
      <c r="J27" s="189">
        <v>0.02</v>
      </c>
      <c r="K27" s="189">
        <v>0.05</v>
      </c>
      <c r="L27" s="189">
        <v>7.0000000000000007E-2</v>
      </c>
      <c r="M27" s="189">
        <v>0.06</v>
      </c>
      <c r="N27" s="187"/>
      <c r="O27" s="190">
        <v>0.06</v>
      </c>
      <c r="P27" s="190">
        <v>0.27</v>
      </c>
      <c r="Q27" s="190">
        <v>0.64</v>
      </c>
    </row>
    <row r="28" spans="1:17" s="9" customFormat="1">
      <c r="A28" s="420" t="s">
        <v>6</v>
      </c>
      <c r="B28" s="420"/>
      <c r="C28" s="420"/>
      <c r="D28" s="3">
        <f t="shared" si="1"/>
        <v>1.9133333333333333</v>
      </c>
      <c r="E28" s="23">
        <v>2.1</v>
      </c>
      <c r="F28" s="23">
        <v>4.32</v>
      </c>
      <c r="G28" s="23">
        <v>22.96</v>
      </c>
      <c r="H28" s="24">
        <v>144.02000000000001</v>
      </c>
      <c r="I28" s="18"/>
      <c r="J28" s="189">
        <v>0.02</v>
      </c>
      <c r="K28" s="189">
        <v>0.05</v>
      </c>
      <c r="L28" s="189">
        <v>7.0000000000000007E-2</v>
      </c>
      <c r="M28" s="189">
        <v>0.06</v>
      </c>
      <c r="N28" s="187"/>
      <c r="O28" s="190">
        <v>0.06</v>
      </c>
      <c r="P28" s="190">
        <v>0.27</v>
      </c>
      <c r="Q28" s="190">
        <v>0.64</v>
      </c>
    </row>
    <row r="29" spans="1:17" s="9" customFormat="1">
      <c r="A29" s="420" t="s">
        <v>7</v>
      </c>
      <c r="B29" s="420"/>
      <c r="C29" s="420"/>
      <c r="D29" s="3">
        <f t="shared" si="1"/>
        <v>1.9133333333333333</v>
      </c>
      <c r="E29" s="23">
        <v>2.1</v>
      </c>
      <c r="F29" s="23">
        <v>4.32</v>
      </c>
      <c r="G29" s="23">
        <v>22.96</v>
      </c>
      <c r="H29" s="24">
        <v>144.02000000000001</v>
      </c>
      <c r="I29" s="18"/>
      <c r="J29" s="189">
        <v>0.02</v>
      </c>
      <c r="K29" s="189">
        <v>0.05</v>
      </c>
      <c r="L29" s="189">
        <v>7.0000000000000007E-2</v>
      </c>
      <c r="M29" s="189">
        <v>0.06</v>
      </c>
      <c r="N29" s="187"/>
      <c r="O29" s="190">
        <v>0.06</v>
      </c>
      <c r="P29" s="190">
        <v>0.27</v>
      </c>
      <c r="Q29" s="190">
        <v>0.64</v>
      </c>
    </row>
    <row r="30" spans="1:17" s="9" customFormat="1">
      <c r="A30" s="420" t="s">
        <v>8</v>
      </c>
      <c r="B30" s="420"/>
      <c r="C30" s="420"/>
      <c r="D30" s="3">
        <f t="shared" si="1"/>
        <v>1.9133333333333333</v>
      </c>
      <c r="E30" s="23">
        <v>2.1</v>
      </c>
      <c r="F30" s="23">
        <v>4.32</v>
      </c>
      <c r="G30" s="23">
        <v>22.96</v>
      </c>
      <c r="H30" s="24">
        <v>144.02000000000001</v>
      </c>
      <c r="I30" s="18"/>
      <c r="J30" s="189">
        <v>0.02</v>
      </c>
      <c r="K30" s="189">
        <v>0.05</v>
      </c>
      <c r="L30" s="189">
        <v>7.0000000000000007E-2</v>
      </c>
      <c r="M30" s="189">
        <v>0.06</v>
      </c>
      <c r="N30" s="187"/>
      <c r="O30" s="190">
        <v>0.06</v>
      </c>
      <c r="P30" s="190">
        <v>0.27</v>
      </c>
      <c r="Q30" s="190">
        <v>0.64</v>
      </c>
    </row>
    <row r="31" spans="1:17" s="9" customFormat="1">
      <c r="A31" s="420" t="s">
        <v>9</v>
      </c>
      <c r="B31" s="420"/>
      <c r="C31" s="420"/>
      <c r="D31" s="3">
        <f t="shared" si="1"/>
        <v>1.9133333333333333</v>
      </c>
      <c r="E31" s="23">
        <v>2.1</v>
      </c>
      <c r="F31" s="23">
        <v>4.32</v>
      </c>
      <c r="G31" s="23">
        <v>22.96</v>
      </c>
      <c r="H31" s="24">
        <v>144.02000000000001</v>
      </c>
      <c r="I31" s="18"/>
      <c r="J31" s="189">
        <v>0.02</v>
      </c>
      <c r="K31" s="189">
        <v>0.05</v>
      </c>
      <c r="L31" s="189">
        <v>7.0000000000000007E-2</v>
      </c>
      <c r="M31" s="189">
        <v>0.06</v>
      </c>
      <c r="N31" s="187"/>
      <c r="O31" s="190">
        <v>0.06</v>
      </c>
      <c r="P31" s="190">
        <v>0.27</v>
      </c>
      <c r="Q31" s="190">
        <v>0.64</v>
      </c>
    </row>
    <row r="32" spans="1:17" s="9" customFormat="1">
      <c r="A32" s="420" t="s">
        <v>10</v>
      </c>
      <c r="B32" s="420"/>
      <c r="C32" s="420"/>
      <c r="D32" s="3">
        <f t="shared" si="1"/>
        <v>1.9133333333333333</v>
      </c>
      <c r="E32" s="23">
        <v>2.1</v>
      </c>
      <c r="F32" s="23">
        <v>4.32</v>
      </c>
      <c r="G32" s="23">
        <v>22.96</v>
      </c>
      <c r="H32" s="24">
        <v>144.02000000000001</v>
      </c>
      <c r="I32" s="18"/>
      <c r="J32" s="189">
        <v>0.02</v>
      </c>
      <c r="K32" s="189">
        <v>0.05</v>
      </c>
      <c r="L32" s="189">
        <v>7.0000000000000007E-2</v>
      </c>
      <c r="M32" s="189">
        <v>0.06</v>
      </c>
      <c r="N32" s="187"/>
      <c r="O32" s="190">
        <v>0.06</v>
      </c>
      <c r="P32" s="190">
        <v>0.27</v>
      </c>
      <c r="Q32" s="190">
        <v>0.64</v>
      </c>
    </row>
    <row r="33" spans="1:17" s="9" customFormat="1">
      <c r="A33" s="420" t="s">
        <v>11</v>
      </c>
      <c r="B33" s="420"/>
      <c r="C33" s="420"/>
      <c r="D33" s="3">
        <f t="shared" si="1"/>
        <v>1.9133333333333333</v>
      </c>
      <c r="E33" s="23">
        <v>2.1</v>
      </c>
      <c r="F33" s="23">
        <v>4.32</v>
      </c>
      <c r="G33" s="23">
        <v>22.96</v>
      </c>
      <c r="H33" s="24">
        <v>144.02000000000001</v>
      </c>
      <c r="I33" s="18"/>
      <c r="J33" s="189">
        <v>0.02</v>
      </c>
      <c r="K33" s="189">
        <v>0.05</v>
      </c>
      <c r="L33" s="189">
        <v>7.0000000000000007E-2</v>
      </c>
      <c r="M33" s="189">
        <v>0.06</v>
      </c>
      <c r="N33" s="187"/>
      <c r="O33" s="190">
        <v>0.06</v>
      </c>
      <c r="P33" s="190">
        <v>0.27</v>
      </c>
      <c r="Q33" s="190">
        <v>0.64</v>
      </c>
    </row>
    <row r="34" spans="1:17" s="13" customFormat="1">
      <c r="A34" s="420" t="s">
        <v>49</v>
      </c>
      <c r="B34" s="420"/>
      <c r="C34" s="420"/>
      <c r="D34" s="3">
        <f t="shared" si="1"/>
        <v>1.9133333333333333</v>
      </c>
      <c r="E34" s="23">
        <v>2.1</v>
      </c>
      <c r="F34" s="23">
        <v>4.32</v>
      </c>
      <c r="G34" s="23">
        <v>22.96</v>
      </c>
      <c r="H34" s="24">
        <v>144.02000000000001</v>
      </c>
      <c r="I34" s="18"/>
      <c r="J34" s="189">
        <v>0.02</v>
      </c>
      <c r="K34" s="189">
        <v>0.05</v>
      </c>
      <c r="L34" s="189">
        <v>7.0000000000000007E-2</v>
      </c>
      <c r="M34" s="189">
        <v>0.06</v>
      </c>
      <c r="N34" s="187"/>
      <c r="O34" s="190">
        <v>0.06</v>
      </c>
      <c r="P34" s="190">
        <v>0.27</v>
      </c>
      <c r="Q34" s="190">
        <v>0.64</v>
      </c>
    </row>
    <row r="35" spans="1:1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>
      <c r="A36" s="421" t="s">
        <v>12</v>
      </c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</row>
    <row r="37" spans="1:17" ht="16.5" customHeight="1">
      <c r="A37" s="422" t="s">
        <v>44</v>
      </c>
      <c r="B37" s="422"/>
      <c r="C37" s="422"/>
      <c r="D37" s="422" t="s">
        <v>61</v>
      </c>
      <c r="E37" s="425" t="s">
        <v>19</v>
      </c>
      <c r="F37" s="425"/>
      <c r="G37" s="425"/>
      <c r="H37" s="422" t="s">
        <v>45</v>
      </c>
      <c r="I37" s="18"/>
      <c r="J37" s="420" t="s">
        <v>46</v>
      </c>
      <c r="K37" s="420"/>
      <c r="L37" s="420"/>
      <c r="M37" s="420"/>
      <c r="N37" s="18"/>
      <c r="O37" s="420" t="s">
        <v>47</v>
      </c>
      <c r="P37" s="420"/>
      <c r="Q37" s="420"/>
    </row>
    <row r="38" spans="1:17">
      <c r="A38" s="423"/>
      <c r="B38" s="389"/>
      <c r="C38" s="424"/>
      <c r="D38" s="426"/>
      <c r="E38" s="17" t="s">
        <v>23</v>
      </c>
      <c r="F38" s="17" t="s">
        <v>24</v>
      </c>
      <c r="G38" s="17" t="s">
        <v>25</v>
      </c>
      <c r="H38" s="426"/>
      <c r="I38" s="18"/>
      <c r="J38" s="20" t="s">
        <v>23</v>
      </c>
      <c r="K38" s="20" t="s">
        <v>24</v>
      </c>
      <c r="L38" s="20" t="s">
        <v>25</v>
      </c>
      <c r="M38" s="20" t="s">
        <v>48</v>
      </c>
      <c r="N38" s="18"/>
      <c r="O38" s="20" t="s">
        <v>23</v>
      </c>
      <c r="P38" s="20" t="s">
        <v>24</v>
      </c>
      <c r="Q38" s="20" t="s">
        <v>25</v>
      </c>
    </row>
    <row r="39" spans="1:17">
      <c r="A39" s="420" t="s">
        <v>2</v>
      </c>
      <c r="B39" s="420"/>
      <c r="C39" s="420"/>
      <c r="D39" s="3">
        <f>G39/12</f>
        <v>8.99</v>
      </c>
      <c r="E39" s="27">
        <v>50.85</v>
      </c>
      <c r="F39" s="27">
        <v>21.08</v>
      </c>
      <c r="G39" s="27">
        <v>107.88</v>
      </c>
      <c r="H39" s="27">
        <v>808.3</v>
      </c>
      <c r="I39" s="18"/>
      <c r="J39" s="189">
        <v>0.48</v>
      </c>
      <c r="K39" s="189">
        <v>0.26</v>
      </c>
      <c r="L39" s="189">
        <v>0.33</v>
      </c>
      <c r="M39" s="189">
        <v>0.33</v>
      </c>
      <c r="N39" s="187"/>
      <c r="O39" s="190">
        <v>0.25</v>
      </c>
      <c r="P39" s="190">
        <v>0.23</v>
      </c>
      <c r="Q39" s="190">
        <v>0.53</v>
      </c>
    </row>
    <row r="40" spans="1:17">
      <c r="A40" s="420" t="s">
        <v>3</v>
      </c>
      <c r="B40" s="420"/>
      <c r="C40" s="420"/>
      <c r="D40" s="3">
        <f t="shared" ref="D40:D49" si="2">G40/12</f>
        <v>8.6091666666666669</v>
      </c>
      <c r="E40" s="27">
        <v>28.8</v>
      </c>
      <c r="F40" s="27">
        <v>27.44</v>
      </c>
      <c r="G40" s="28">
        <v>103.31</v>
      </c>
      <c r="H40" s="27">
        <v>756</v>
      </c>
      <c r="I40" s="18"/>
      <c r="J40" s="189">
        <v>0.27</v>
      </c>
      <c r="K40" s="189">
        <v>0.33</v>
      </c>
      <c r="L40" s="189">
        <v>0.32</v>
      </c>
      <c r="M40" s="189">
        <v>0.31</v>
      </c>
      <c r="N40" s="187"/>
      <c r="O40" s="190">
        <v>0.15</v>
      </c>
      <c r="P40" s="190">
        <v>0.33</v>
      </c>
      <c r="Q40" s="190">
        <v>0.55000000000000004</v>
      </c>
    </row>
    <row r="41" spans="1:17">
      <c r="A41" s="420" t="s">
        <v>4</v>
      </c>
      <c r="B41" s="420"/>
      <c r="C41" s="420"/>
      <c r="D41" s="3">
        <f t="shared" si="2"/>
        <v>7.5866666666666669</v>
      </c>
      <c r="E41" s="27">
        <v>41.03</v>
      </c>
      <c r="F41" s="27">
        <v>25.9</v>
      </c>
      <c r="G41" s="27">
        <v>91.04</v>
      </c>
      <c r="H41" s="27">
        <v>739.77</v>
      </c>
      <c r="I41" s="18"/>
      <c r="J41" s="189">
        <v>0.38</v>
      </c>
      <c r="K41" s="189">
        <v>0.32</v>
      </c>
      <c r="L41" s="189">
        <v>0.28000000000000003</v>
      </c>
      <c r="M41" s="189">
        <v>0.3</v>
      </c>
      <c r="N41" s="187"/>
      <c r="O41" s="190">
        <v>0.22</v>
      </c>
      <c r="P41" s="190">
        <v>0.32</v>
      </c>
      <c r="Q41" s="190">
        <v>0.49</v>
      </c>
    </row>
    <row r="42" spans="1:17">
      <c r="A42" s="420" t="s">
        <v>5</v>
      </c>
      <c r="B42" s="420"/>
      <c r="C42" s="420"/>
      <c r="D42" s="3">
        <f t="shared" si="2"/>
        <v>7.5758333333333328</v>
      </c>
      <c r="E42" s="27">
        <v>29.92</v>
      </c>
      <c r="F42" s="28">
        <v>29.93</v>
      </c>
      <c r="G42" s="27">
        <v>90.91</v>
      </c>
      <c r="H42" s="27">
        <v>734.18</v>
      </c>
      <c r="I42" s="18"/>
      <c r="J42" s="189">
        <v>0.28000000000000003</v>
      </c>
      <c r="K42" s="189">
        <v>0.37</v>
      </c>
      <c r="L42" s="189">
        <v>0.28000000000000003</v>
      </c>
      <c r="M42" s="189">
        <v>0.3</v>
      </c>
      <c r="N42" s="187"/>
      <c r="O42" s="190">
        <v>0.16</v>
      </c>
      <c r="P42" s="190">
        <v>0.37</v>
      </c>
      <c r="Q42" s="190">
        <v>0.5</v>
      </c>
    </row>
    <row r="43" spans="1:17">
      <c r="A43" s="420" t="s">
        <v>6</v>
      </c>
      <c r="B43" s="420"/>
      <c r="C43" s="420"/>
      <c r="D43" s="3">
        <f t="shared" si="2"/>
        <v>8.9583333333333339</v>
      </c>
      <c r="E43" s="27">
        <v>35.97</v>
      </c>
      <c r="F43" s="27">
        <v>27</v>
      </c>
      <c r="G43" s="27">
        <v>107.5</v>
      </c>
      <c r="H43" s="27">
        <v>800.32</v>
      </c>
      <c r="I43" s="18"/>
      <c r="J43" s="189">
        <v>0.34</v>
      </c>
      <c r="K43" s="189">
        <v>0.33</v>
      </c>
      <c r="L43" s="189">
        <v>0.33</v>
      </c>
      <c r="M43" s="189">
        <v>0.33</v>
      </c>
      <c r="N43" s="187"/>
      <c r="O43" s="190">
        <v>0.18</v>
      </c>
      <c r="P43" s="190">
        <v>0.3</v>
      </c>
      <c r="Q43" s="190">
        <v>0.54</v>
      </c>
    </row>
    <row r="44" spans="1:17">
      <c r="A44" s="420" t="s">
        <v>7</v>
      </c>
      <c r="B44" s="420"/>
      <c r="C44" s="420"/>
      <c r="D44" s="3">
        <f t="shared" si="2"/>
        <v>7.456666666666667</v>
      </c>
      <c r="E44" s="27">
        <v>30.5</v>
      </c>
      <c r="F44" s="27">
        <v>28.7</v>
      </c>
      <c r="G44" s="27">
        <v>89.48</v>
      </c>
      <c r="H44" s="27">
        <v>719.96</v>
      </c>
      <c r="I44" s="18"/>
      <c r="J44" s="189">
        <v>0.28999999999999998</v>
      </c>
      <c r="K44" s="189">
        <v>0.35</v>
      </c>
      <c r="L44" s="189">
        <v>0.28000000000000003</v>
      </c>
      <c r="M44" s="189">
        <v>0.28999999999999998</v>
      </c>
      <c r="N44" s="187"/>
      <c r="O44" s="190">
        <v>0.17</v>
      </c>
      <c r="P44" s="190">
        <v>0.36</v>
      </c>
      <c r="Q44" s="190">
        <v>0.5</v>
      </c>
    </row>
    <row r="45" spans="1:17">
      <c r="A45" s="420" t="s">
        <v>8</v>
      </c>
      <c r="B45" s="420"/>
      <c r="C45" s="420"/>
      <c r="D45" s="3">
        <f t="shared" si="2"/>
        <v>9.6716666666666669</v>
      </c>
      <c r="E45" s="27">
        <v>35.54</v>
      </c>
      <c r="F45" s="27">
        <v>26.11</v>
      </c>
      <c r="G45" s="27">
        <v>116.06</v>
      </c>
      <c r="H45" s="28">
        <v>820.93</v>
      </c>
      <c r="I45" s="18"/>
      <c r="J45" s="189">
        <v>0.33</v>
      </c>
      <c r="K45" s="189">
        <v>0.32</v>
      </c>
      <c r="L45" s="189">
        <v>0.36</v>
      </c>
      <c r="M45" s="189">
        <v>0.33</v>
      </c>
      <c r="N45" s="187"/>
      <c r="O45" s="190">
        <v>0.17</v>
      </c>
      <c r="P45" s="190">
        <v>0.28999999999999998</v>
      </c>
      <c r="Q45" s="190">
        <v>0.56999999999999995</v>
      </c>
    </row>
    <row r="46" spans="1:17">
      <c r="A46" s="420" t="s">
        <v>9</v>
      </c>
      <c r="B46" s="420"/>
      <c r="C46" s="420"/>
      <c r="D46" s="3">
        <f t="shared" si="2"/>
        <v>8.894166666666667</v>
      </c>
      <c r="E46" s="27">
        <v>31.01</v>
      </c>
      <c r="F46" s="28">
        <v>31.23</v>
      </c>
      <c r="G46" s="27">
        <v>106.73</v>
      </c>
      <c r="H46" s="27">
        <v>817.09</v>
      </c>
      <c r="I46" s="18"/>
      <c r="J46" s="189">
        <v>0.28999999999999998</v>
      </c>
      <c r="K46" s="189">
        <v>0.38</v>
      </c>
      <c r="L46" s="189">
        <v>0.33</v>
      </c>
      <c r="M46" s="189">
        <v>0.33</v>
      </c>
      <c r="N46" s="187"/>
      <c r="O46" s="190">
        <v>0.15</v>
      </c>
      <c r="P46" s="190">
        <v>0.34</v>
      </c>
      <c r="Q46" s="190">
        <v>0.52</v>
      </c>
    </row>
    <row r="47" spans="1:17">
      <c r="A47" s="420" t="s">
        <v>10</v>
      </c>
      <c r="B47" s="420"/>
      <c r="C47" s="420"/>
      <c r="D47" s="3">
        <f t="shared" si="2"/>
        <v>7.6783333333333337</v>
      </c>
      <c r="E47" s="27">
        <v>40.07</v>
      </c>
      <c r="F47" s="27">
        <v>29.72</v>
      </c>
      <c r="G47" s="27">
        <v>92.14</v>
      </c>
      <c r="H47" s="28">
        <v>781.36</v>
      </c>
      <c r="I47" s="18"/>
      <c r="J47" s="189">
        <v>0.37</v>
      </c>
      <c r="K47" s="189">
        <v>0.36</v>
      </c>
      <c r="L47" s="189">
        <v>0.28000000000000003</v>
      </c>
      <c r="M47" s="189">
        <v>0.32</v>
      </c>
      <c r="N47" s="187"/>
      <c r="O47" s="190">
        <v>0.21</v>
      </c>
      <c r="P47" s="190">
        <v>0.34</v>
      </c>
      <c r="Q47" s="190">
        <v>0.47</v>
      </c>
    </row>
    <row r="48" spans="1:17">
      <c r="A48" s="420" t="s">
        <v>11</v>
      </c>
      <c r="B48" s="420"/>
      <c r="C48" s="420"/>
      <c r="D48" s="3">
        <f t="shared" si="2"/>
        <v>7.918333333333333</v>
      </c>
      <c r="E48" s="27">
        <v>35.659999999999997</v>
      </c>
      <c r="F48" s="28">
        <v>21.38</v>
      </c>
      <c r="G48" s="27">
        <v>95.02</v>
      </c>
      <c r="H48" s="27">
        <v>698.93</v>
      </c>
      <c r="I48" s="18"/>
      <c r="J48" s="189">
        <v>0.33</v>
      </c>
      <c r="K48" s="189">
        <v>0.26</v>
      </c>
      <c r="L48" s="189">
        <v>0.28999999999999998</v>
      </c>
      <c r="M48" s="189">
        <v>0.28000000000000003</v>
      </c>
      <c r="N48" s="187"/>
      <c r="O48" s="190">
        <v>0.2</v>
      </c>
      <c r="P48" s="190">
        <v>0.28000000000000003</v>
      </c>
      <c r="Q48" s="190">
        <v>0.54</v>
      </c>
    </row>
    <row r="49" spans="1:1026" s="2" customFormat="1">
      <c r="A49" s="420" t="s">
        <v>49</v>
      </c>
      <c r="B49" s="420"/>
      <c r="C49" s="420"/>
      <c r="D49" s="3">
        <f t="shared" si="2"/>
        <v>8.3341666666666665</v>
      </c>
      <c r="E49" s="27">
        <v>35.94</v>
      </c>
      <c r="F49" s="27">
        <v>26.85</v>
      </c>
      <c r="G49" s="27">
        <v>100.01</v>
      </c>
      <c r="H49" s="27">
        <v>767.68</v>
      </c>
      <c r="I49" s="18"/>
      <c r="J49" s="189">
        <v>0.34</v>
      </c>
      <c r="K49" s="189">
        <v>0.33</v>
      </c>
      <c r="L49" s="189">
        <v>0.31</v>
      </c>
      <c r="M49" s="189">
        <v>0.31</v>
      </c>
      <c r="N49" s="187"/>
      <c r="O49" s="190">
        <v>0.19</v>
      </c>
      <c r="P49" s="190">
        <v>0.31</v>
      </c>
      <c r="Q49" s="190">
        <v>0.52</v>
      </c>
      <c r="R49" s="13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  <c r="AFX49" s="14"/>
      <c r="AFY49" s="14"/>
      <c r="AFZ49" s="14"/>
      <c r="AGA49" s="14"/>
      <c r="AGB49" s="14"/>
      <c r="AGC49" s="14"/>
      <c r="AGD49" s="14"/>
      <c r="AGE49" s="14"/>
      <c r="AGF49" s="14"/>
      <c r="AGG49" s="14"/>
      <c r="AGH49" s="14"/>
      <c r="AGI49" s="14"/>
      <c r="AGJ49" s="14"/>
      <c r="AGK49" s="14"/>
      <c r="AGL49" s="14"/>
      <c r="AGM49" s="14"/>
      <c r="AGN49" s="14"/>
      <c r="AGO49" s="14"/>
      <c r="AGP49" s="14"/>
      <c r="AGQ49" s="14"/>
      <c r="AGR49" s="14"/>
      <c r="AGS49" s="14"/>
      <c r="AGT49" s="14"/>
      <c r="AGU49" s="14"/>
      <c r="AGV49" s="14"/>
      <c r="AGW49" s="14"/>
      <c r="AGX49" s="14"/>
      <c r="AGY49" s="14"/>
      <c r="AGZ49" s="14"/>
      <c r="AHA49" s="14"/>
      <c r="AHB49" s="14"/>
      <c r="AHC49" s="14"/>
      <c r="AHD49" s="14"/>
      <c r="AHE49" s="14"/>
      <c r="AHF49" s="14"/>
      <c r="AHG49" s="14"/>
      <c r="AHH49" s="14"/>
      <c r="AHI49" s="14"/>
      <c r="AHJ49" s="14"/>
      <c r="AHK49" s="14"/>
      <c r="AHL49" s="14"/>
      <c r="AHM49" s="14"/>
      <c r="AHN49" s="14"/>
      <c r="AHO49" s="14"/>
      <c r="AHP49" s="14"/>
      <c r="AHQ49" s="14"/>
      <c r="AHR49" s="14"/>
      <c r="AHS49" s="14"/>
      <c r="AHT49" s="14"/>
      <c r="AHU49" s="14"/>
      <c r="AHV49" s="14"/>
      <c r="AHW49" s="14"/>
      <c r="AHX49" s="14"/>
      <c r="AHY49" s="14"/>
      <c r="AHZ49" s="14"/>
      <c r="AIA49" s="14"/>
      <c r="AIB49" s="14"/>
      <c r="AIC49" s="14"/>
      <c r="AID49" s="14"/>
      <c r="AIE49" s="14"/>
      <c r="AIF49" s="14"/>
      <c r="AIG49" s="14"/>
      <c r="AIH49" s="14"/>
      <c r="AII49" s="14"/>
      <c r="AIJ49" s="14"/>
      <c r="AIK49" s="14"/>
      <c r="AIL49" s="14"/>
      <c r="AIM49" s="14"/>
      <c r="AIN49" s="14"/>
      <c r="AIO49" s="14"/>
      <c r="AIP49" s="14"/>
      <c r="AIQ49" s="14"/>
      <c r="AIR49" s="14"/>
      <c r="AIS49" s="14"/>
      <c r="AIT49" s="14"/>
      <c r="AIU49" s="14"/>
      <c r="AIV49" s="14"/>
      <c r="AIW49" s="14"/>
      <c r="AIX49" s="14"/>
      <c r="AIY49" s="14"/>
      <c r="AIZ49" s="14"/>
      <c r="AJA49" s="14"/>
      <c r="AJB49" s="14"/>
      <c r="AJC49" s="14"/>
      <c r="AJD49" s="14"/>
      <c r="AJE49" s="14"/>
      <c r="AJF49" s="14"/>
      <c r="AJG49" s="14"/>
      <c r="AJH49" s="14"/>
      <c r="AJI49" s="14"/>
      <c r="AJJ49" s="14"/>
      <c r="AJK49" s="14"/>
      <c r="AJL49" s="14"/>
      <c r="AJM49" s="14"/>
      <c r="AJN49" s="14"/>
      <c r="AJO49" s="14"/>
      <c r="AJP49" s="14"/>
      <c r="AJQ49" s="14"/>
      <c r="AJR49" s="14"/>
      <c r="AJS49" s="14"/>
      <c r="AJT49" s="14"/>
      <c r="AJU49" s="14"/>
      <c r="AJV49" s="14"/>
      <c r="AJW49" s="14"/>
      <c r="AJX49" s="14"/>
      <c r="AJY49" s="14"/>
      <c r="AJZ49" s="14"/>
      <c r="AKA49" s="14"/>
      <c r="AKB49" s="14"/>
      <c r="AKC49" s="14"/>
      <c r="AKD49" s="14"/>
      <c r="AKE49" s="14"/>
      <c r="AKF49" s="14"/>
      <c r="AKG49" s="14"/>
      <c r="AKH49" s="14"/>
      <c r="AKI49" s="14"/>
      <c r="AKJ49" s="14"/>
      <c r="AKK49" s="14"/>
      <c r="AKL49" s="14"/>
      <c r="AKM49" s="14"/>
      <c r="AKN49" s="14"/>
      <c r="AKO49" s="14"/>
      <c r="AKP49" s="14"/>
      <c r="AKQ49" s="14"/>
      <c r="AKR49" s="14"/>
      <c r="AKS49" s="14"/>
      <c r="AKT49" s="14"/>
      <c r="AKU49" s="14"/>
      <c r="AKV49" s="14"/>
      <c r="AKW49" s="14"/>
      <c r="AKX49" s="14"/>
      <c r="AKY49" s="14"/>
      <c r="AKZ49" s="14"/>
      <c r="ALA49" s="14"/>
      <c r="ALB49" s="14"/>
      <c r="ALC49" s="14"/>
      <c r="ALD49" s="14"/>
      <c r="ALE49" s="14"/>
      <c r="ALF49" s="14"/>
      <c r="ALG49" s="14"/>
      <c r="ALH49" s="14"/>
      <c r="ALI49" s="14"/>
      <c r="ALJ49" s="14"/>
      <c r="ALK49" s="14"/>
      <c r="ALL49" s="14"/>
      <c r="ALM49" s="14"/>
      <c r="ALN49" s="14"/>
      <c r="ALO49" s="14"/>
      <c r="ALP49" s="14"/>
      <c r="ALQ49" s="14"/>
      <c r="ALR49" s="14"/>
      <c r="ALS49" s="14"/>
      <c r="ALT49" s="14"/>
      <c r="ALU49" s="14"/>
      <c r="ALV49" s="14"/>
      <c r="ALW49" s="14"/>
      <c r="ALX49" s="14"/>
      <c r="ALY49" s="14"/>
      <c r="ALZ49" s="14"/>
      <c r="AMA49" s="14"/>
      <c r="AMB49" s="14"/>
      <c r="AMC49" s="14"/>
      <c r="AMD49" s="14"/>
      <c r="AME49" s="14"/>
      <c r="AMF49" s="14"/>
      <c r="AMG49" s="14"/>
      <c r="AMH49" s="14"/>
      <c r="AMI49" s="14"/>
      <c r="AMJ49" s="14"/>
      <c r="AMK49" s="14"/>
      <c r="AML49" s="14"/>
    </row>
    <row r="50" spans="1:10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026">
      <c r="A51" s="421" t="s">
        <v>57</v>
      </c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</row>
    <row r="52" spans="1:1026" ht="16.5" customHeight="1">
      <c r="A52" s="422" t="s">
        <v>44</v>
      </c>
      <c r="B52" s="422"/>
      <c r="C52" s="422"/>
      <c r="D52" s="422" t="s">
        <v>61</v>
      </c>
      <c r="E52" s="425" t="s">
        <v>19</v>
      </c>
      <c r="F52" s="425"/>
      <c r="G52" s="425"/>
      <c r="H52" s="422" t="s">
        <v>45</v>
      </c>
      <c r="I52" s="18"/>
      <c r="J52" s="420" t="s">
        <v>46</v>
      </c>
      <c r="K52" s="420"/>
      <c r="L52" s="420"/>
      <c r="M52" s="420"/>
      <c r="N52" s="18"/>
      <c r="O52" s="420" t="s">
        <v>47</v>
      </c>
      <c r="P52" s="420"/>
      <c r="Q52" s="420"/>
    </row>
    <row r="53" spans="1:1026">
      <c r="A53" s="423"/>
      <c r="B53" s="389"/>
      <c r="C53" s="424"/>
      <c r="D53" s="426"/>
      <c r="E53" s="17" t="s">
        <v>23</v>
      </c>
      <c r="F53" s="17" t="s">
        <v>24</v>
      </c>
      <c r="G53" s="17" t="s">
        <v>25</v>
      </c>
      <c r="H53" s="426"/>
      <c r="I53" s="18"/>
      <c r="J53" s="20" t="s">
        <v>23</v>
      </c>
      <c r="K53" s="20" t="s">
        <v>24</v>
      </c>
      <c r="L53" s="20" t="s">
        <v>25</v>
      </c>
      <c r="M53" s="20" t="s">
        <v>48</v>
      </c>
      <c r="N53" s="18"/>
      <c r="O53" s="20" t="s">
        <v>23</v>
      </c>
      <c r="P53" s="20" t="s">
        <v>24</v>
      </c>
      <c r="Q53" s="20" t="s">
        <v>25</v>
      </c>
    </row>
    <row r="54" spans="1:1026">
      <c r="A54" s="420" t="s">
        <v>2</v>
      </c>
      <c r="B54" s="420"/>
      <c r="C54" s="420"/>
      <c r="D54" s="3">
        <f>G54/12</f>
        <v>1.8916666666666666</v>
      </c>
      <c r="E54" s="3">
        <v>6.6</v>
      </c>
      <c r="F54" s="3">
        <v>2.6</v>
      </c>
      <c r="G54" s="3">
        <v>22.7</v>
      </c>
      <c r="H54" s="12">
        <v>150.5</v>
      </c>
      <c r="I54" s="18"/>
      <c r="J54" s="186">
        <v>0.06</v>
      </c>
      <c r="K54" s="186">
        <v>0.03</v>
      </c>
      <c r="L54" s="186">
        <v>7.0000000000000007E-2</v>
      </c>
      <c r="M54" s="186">
        <v>0.06</v>
      </c>
      <c r="N54" s="187"/>
      <c r="O54" s="188">
        <v>0.18</v>
      </c>
      <c r="P54" s="188">
        <v>0.16</v>
      </c>
      <c r="Q54" s="188">
        <v>0.6</v>
      </c>
    </row>
    <row r="55" spans="1:1026">
      <c r="A55" s="420" t="s">
        <v>3</v>
      </c>
      <c r="B55" s="420"/>
      <c r="C55" s="420"/>
      <c r="D55" s="3">
        <f t="shared" ref="D55:D64" si="3">G55/12</f>
        <v>1.8916666666666666</v>
      </c>
      <c r="E55" s="3">
        <v>6.6</v>
      </c>
      <c r="F55" s="3">
        <v>2.6</v>
      </c>
      <c r="G55" s="3">
        <v>22.7</v>
      </c>
      <c r="H55" s="12">
        <v>150.5</v>
      </c>
      <c r="I55" s="18"/>
      <c r="J55" s="186">
        <v>0.06</v>
      </c>
      <c r="K55" s="186">
        <v>0.03</v>
      </c>
      <c r="L55" s="186">
        <v>7.0000000000000007E-2</v>
      </c>
      <c r="M55" s="186">
        <v>0.06</v>
      </c>
      <c r="N55" s="187"/>
      <c r="O55" s="188">
        <v>0.18</v>
      </c>
      <c r="P55" s="188">
        <v>0.16</v>
      </c>
      <c r="Q55" s="188">
        <v>0.6</v>
      </c>
    </row>
    <row r="56" spans="1:1026">
      <c r="A56" s="420" t="s">
        <v>4</v>
      </c>
      <c r="B56" s="420"/>
      <c r="C56" s="420"/>
      <c r="D56" s="3">
        <f t="shared" si="3"/>
        <v>1.8916666666666666</v>
      </c>
      <c r="E56" s="3">
        <v>6.6</v>
      </c>
      <c r="F56" s="3">
        <v>2.6</v>
      </c>
      <c r="G56" s="3">
        <v>22.7</v>
      </c>
      <c r="H56" s="12">
        <v>150.5</v>
      </c>
      <c r="I56" s="18"/>
      <c r="J56" s="186">
        <v>0.06</v>
      </c>
      <c r="K56" s="186">
        <v>0.03</v>
      </c>
      <c r="L56" s="186">
        <v>7.0000000000000007E-2</v>
      </c>
      <c r="M56" s="186">
        <v>0.06</v>
      </c>
      <c r="N56" s="187"/>
      <c r="O56" s="188">
        <v>0.18</v>
      </c>
      <c r="P56" s="188">
        <v>0.16</v>
      </c>
      <c r="Q56" s="188">
        <v>0.6</v>
      </c>
    </row>
    <row r="57" spans="1:1026">
      <c r="A57" s="420" t="s">
        <v>5</v>
      </c>
      <c r="B57" s="420"/>
      <c r="C57" s="420"/>
      <c r="D57" s="3">
        <f t="shared" si="3"/>
        <v>1.8916666666666666</v>
      </c>
      <c r="E57" s="3">
        <v>6.6</v>
      </c>
      <c r="F57" s="3">
        <v>2.6</v>
      </c>
      <c r="G57" s="3">
        <v>22.7</v>
      </c>
      <c r="H57" s="12">
        <v>150.5</v>
      </c>
      <c r="I57" s="18"/>
      <c r="J57" s="186">
        <v>0.06</v>
      </c>
      <c r="K57" s="186">
        <v>0.03</v>
      </c>
      <c r="L57" s="186">
        <v>7.0000000000000007E-2</v>
      </c>
      <c r="M57" s="186">
        <v>0.06</v>
      </c>
      <c r="N57" s="187"/>
      <c r="O57" s="188">
        <v>0.18</v>
      </c>
      <c r="P57" s="188">
        <v>0.16</v>
      </c>
      <c r="Q57" s="188">
        <v>0.6</v>
      </c>
    </row>
    <row r="58" spans="1:1026">
      <c r="A58" s="420" t="s">
        <v>6</v>
      </c>
      <c r="B58" s="420"/>
      <c r="C58" s="420"/>
      <c r="D58" s="3">
        <f t="shared" si="3"/>
        <v>1.8916666666666666</v>
      </c>
      <c r="E58" s="3">
        <v>6.6</v>
      </c>
      <c r="F58" s="3">
        <v>2.6</v>
      </c>
      <c r="G58" s="3">
        <v>22.7</v>
      </c>
      <c r="H58" s="12">
        <v>150.5</v>
      </c>
      <c r="I58" s="18"/>
      <c r="J58" s="186">
        <v>0.06</v>
      </c>
      <c r="K58" s="186">
        <v>0.03</v>
      </c>
      <c r="L58" s="186">
        <v>7.0000000000000007E-2</v>
      </c>
      <c r="M58" s="186">
        <v>0.06</v>
      </c>
      <c r="N58" s="187"/>
      <c r="O58" s="188">
        <v>0.18</v>
      </c>
      <c r="P58" s="188">
        <v>0.16</v>
      </c>
      <c r="Q58" s="188">
        <v>0.6</v>
      </c>
    </row>
    <row r="59" spans="1:1026">
      <c r="A59" s="420" t="s">
        <v>7</v>
      </c>
      <c r="B59" s="420"/>
      <c r="C59" s="420"/>
      <c r="D59" s="3">
        <f t="shared" si="3"/>
        <v>1.8916666666666666</v>
      </c>
      <c r="E59" s="3">
        <v>6.6</v>
      </c>
      <c r="F59" s="3">
        <v>2.6</v>
      </c>
      <c r="G59" s="3">
        <v>22.7</v>
      </c>
      <c r="H59" s="12">
        <v>150.5</v>
      </c>
      <c r="I59" s="18"/>
      <c r="J59" s="186">
        <v>0.06</v>
      </c>
      <c r="K59" s="186">
        <v>0.03</v>
      </c>
      <c r="L59" s="186">
        <v>7.0000000000000007E-2</v>
      </c>
      <c r="M59" s="186">
        <v>0.06</v>
      </c>
      <c r="N59" s="187"/>
      <c r="O59" s="188">
        <v>0.18</v>
      </c>
      <c r="P59" s="188">
        <v>0.16</v>
      </c>
      <c r="Q59" s="188">
        <v>0.6</v>
      </c>
    </row>
    <row r="60" spans="1:1026">
      <c r="A60" s="420" t="s">
        <v>8</v>
      </c>
      <c r="B60" s="420"/>
      <c r="C60" s="420"/>
      <c r="D60" s="3">
        <f t="shared" si="3"/>
        <v>1.8916666666666666</v>
      </c>
      <c r="E60" s="3">
        <v>6.6</v>
      </c>
      <c r="F60" s="3">
        <v>2.6</v>
      </c>
      <c r="G60" s="3">
        <v>22.7</v>
      </c>
      <c r="H60" s="12">
        <v>150.5</v>
      </c>
      <c r="I60" s="18"/>
      <c r="J60" s="186">
        <v>0.06</v>
      </c>
      <c r="K60" s="186">
        <v>0.03</v>
      </c>
      <c r="L60" s="186">
        <v>7.0000000000000007E-2</v>
      </c>
      <c r="M60" s="186">
        <v>0.06</v>
      </c>
      <c r="N60" s="187"/>
      <c r="O60" s="188">
        <v>0.18</v>
      </c>
      <c r="P60" s="188">
        <v>0.16</v>
      </c>
      <c r="Q60" s="188">
        <v>0.6</v>
      </c>
    </row>
    <row r="61" spans="1:1026">
      <c r="A61" s="420" t="s">
        <v>9</v>
      </c>
      <c r="B61" s="420"/>
      <c r="C61" s="420"/>
      <c r="D61" s="3">
        <f t="shared" si="3"/>
        <v>1.8916666666666666</v>
      </c>
      <c r="E61" s="3">
        <v>6.6</v>
      </c>
      <c r="F61" s="3">
        <v>2.6</v>
      </c>
      <c r="G61" s="3">
        <v>22.7</v>
      </c>
      <c r="H61" s="12">
        <v>150.5</v>
      </c>
      <c r="I61" s="18"/>
      <c r="J61" s="186">
        <v>0.06</v>
      </c>
      <c r="K61" s="186">
        <v>0.03</v>
      </c>
      <c r="L61" s="186">
        <v>7.0000000000000007E-2</v>
      </c>
      <c r="M61" s="186">
        <v>0.06</v>
      </c>
      <c r="N61" s="187"/>
      <c r="O61" s="188">
        <v>0.18</v>
      </c>
      <c r="P61" s="188">
        <v>0.16</v>
      </c>
      <c r="Q61" s="188">
        <v>0.6</v>
      </c>
    </row>
    <row r="62" spans="1:1026">
      <c r="A62" s="420" t="s">
        <v>10</v>
      </c>
      <c r="B62" s="420"/>
      <c r="C62" s="420"/>
      <c r="D62" s="3">
        <f t="shared" si="3"/>
        <v>1.8916666666666666</v>
      </c>
      <c r="E62" s="3">
        <v>6.6</v>
      </c>
      <c r="F62" s="3">
        <v>2.6</v>
      </c>
      <c r="G62" s="3">
        <v>22.7</v>
      </c>
      <c r="H62" s="12">
        <v>150.5</v>
      </c>
      <c r="I62" s="18"/>
      <c r="J62" s="186">
        <v>0.06</v>
      </c>
      <c r="K62" s="186">
        <v>0.03</v>
      </c>
      <c r="L62" s="186">
        <v>7.0000000000000007E-2</v>
      </c>
      <c r="M62" s="186">
        <v>0.06</v>
      </c>
      <c r="N62" s="187"/>
      <c r="O62" s="188">
        <v>0.18</v>
      </c>
      <c r="P62" s="188">
        <v>0.16</v>
      </c>
      <c r="Q62" s="188">
        <v>0.6</v>
      </c>
    </row>
    <row r="63" spans="1:1026">
      <c r="A63" s="420" t="s">
        <v>11</v>
      </c>
      <c r="B63" s="420"/>
      <c r="C63" s="420"/>
      <c r="D63" s="3">
        <f t="shared" si="3"/>
        <v>1.8916666666666666</v>
      </c>
      <c r="E63" s="3">
        <v>6.6</v>
      </c>
      <c r="F63" s="3">
        <v>2.6</v>
      </c>
      <c r="G63" s="3">
        <v>22.7</v>
      </c>
      <c r="H63" s="12">
        <v>150.5</v>
      </c>
      <c r="I63" s="18"/>
      <c r="J63" s="186">
        <v>0.06</v>
      </c>
      <c r="K63" s="186">
        <v>0.03</v>
      </c>
      <c r="L63" s="186">
        <v>7.0000000000000007E-2</v>
      </c>
      <c r="M63" s="186">
        <v>0.06</v>
      </c>
      <c r="N63" s="187"/>
      <c r="O63" s="188">
        <v>0.18</v>
      </c>
      <c r="P63" s="188">
        <v>0.16</v>
      </c>
      <c r="Q63" s="188">
        <v>0.6</v>
      </c>
    </row>
    <row r="64" spans="1:1026">
      <c r="A64" s="420" t="s">
        <v>49</v>
      </c>
      <c r="B64" s="420"/>
      <c r="C64" s="420"/>
      <c r="D64" s="3">
        <f t="shared" si="3"/>
        <v>1.8916666666666666</v>
      </c>
      <c r="E64" s="3">
        <v>6.6</v>
      </c>
      <c r="F64" s="3">
        <v>2.6</v>
      </c>
      <c r="G64" s="3">
        <v>22.7</v>
      </c>
      <c r="H64" s="12">
        <v>150.5</v>
      </c>
      <c r="I64" s="18"/>
      <c r="J64" s="186">
        <v>0.06</v>
      </c>
      <c r="K64" s="186">
        <v>0.03</v>
      </c>
      <c r="L64" s="186">
        <v>7.0000000000000007E-2</v>
      </c>
      <c r="M64" s="186">
        <v>0.06</v>
      </c>
      <c r="N64" s="187"/>
      <c r="O64" s="188">
        <v>0.18</v>
      </c>
      <c r="P64" s="188">
        <v>0.16</v>
      </c>
      <c r="Q64" s="188">
        <v>0.6</v>
      </c>
    </row>
  </sheetData>
  <mergeCells count="74">
    <mergeCell ref="A54:C54"/>
    <mergeCell ref="A55:C55"/>
    <mergeCell ref="A56:C56"/>
    <mergeCell ref="A57:C57"/>
    <mergeCell ref="A58:C58"/>
    <mergeCell ref="A36:Q36"/>
    <mergeCell ref="A44:C44"/>
    <mergeCell ref="A45:C45"/>
    <mergeCell ref="A46:C46"/>
    <mergeCell ref="A47:C47"/>
    <mergeCell ref="J37:M37"/>
    <mergeCell ref="O37:Q37"/>
    <mergeCell ref="D37:D38"/>
    <mergeCell ref="A39:C39"/>
    <mergeCell ref="A40:C40"/>
    <mergeCell ref="A41:C41"/>
    <mergeCell ref="A42:C42"/>
    <mergeCell ref="A43:C43"/>
    <mergeCell ref="A13:C13"/>
    <mergeCell ref="A31:C31"/>
    <mergeCell ref="A32:C32"/>
    <mergeCell ref="A33:C33"/>
    <mergeCell ref="A34:C34"/>
    <mergeCell ref="D7:D8"/>
    <mergeCell ref="A9:C9"/>
    <mergeCell ref="A10:C10"/>
    <mergeCell ref="A11:C11"/>
    <mergeCell ref="A12:C12"/>
    <mergeCell ref="A60:C60"/>
    <mergeCell ref="A61:C61"/>
    <mergeCell ref="A62:C62"/>
    <mergeCell ref="A63:C63"/>
    <mergeCell ref="A64:C64"/>
    <mergeCell ref="A59:C59"/>
    <mergeCell ref="A19:C19"/>
    <mergeCell ref="A21:Q21"/>
    <mergeCell ref="A22:C23"/>
    <mergeCell ref="E22:G22"/>
    <mergeCell ref="H22:H23"/>
    <mergeCell ref="J22:M22"/>
    <mergeCell ref="O22:Q22"/>
    <mergeCell ref="A24:C24"/>
    <mergeCell ref="A25:C25"/>
    <mergeCell ref="A26:C26"/>
    <mergeCell ref="A27:C27"/>
    <mergeCell ref="A30:C30"/>
    <mergeCell ref="A37:C38"/>
    <mergeCell ref="E37:G37"/>
    <mergeCell ref="H37:H38"/>
    <mergeCell ref="A2:Q2"/>
    <mergeCell ref="A4:C4"/>
    <mergeCell ref="D22:D23"/>
    <mergeCell ref="A28:C28"/>
    <mergeCell ref="A29:C29"/>
    <mergeCell ref="A14:C14"/>
    <mergeCell ref="A15:C15"/>
    <mergeCell ref="A16:C16"/>
    <mergeCell ref="A17:C17"/>
    <mergeCell ref="A18:C18"/>
    <mergeCell ref="A6:Q6"/>
    <mergeCell ref="A7:C8"/>
    <mergeCell ref="E7:G7"/>
    <mergeCell ref="H7:H8"/>
    <mergeCell ref="J7:M7"/>
    <mergeCell ref="O7:Q7"/>
    <mergeCell ref="A49:C49"/>
    <mergeCell ref="A51:Q51"/>
    <mergeCell ref="A48:C48"/>
    <mergeCell ref="A52:C53"/>
    <mergeCell ref="E52:G52"/>
    <mergeCell ref="H52:H53"/>
    <mergeCell ref="J52:M52"/>
    <mergeCell ref="O52:Q52"/>
    <mergeCell ref="D52:D5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6" firstPageNumber="0" pageOrder="overThenDown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S51"/>
  <sheetViews>
    <sheetView view="pageBreakPreview" topLeftCell="A34" zoomScale="60" zoomScaleNormal="100" workbookViewId="0">
      <selection activeCell="I34" sqref="I34"/>
    </sheetView>
  </sheetViews>
  <sheetFormatPr defaultColWidth="9.33203125" defaultRowHeight="14"/>
  <cols>
    <col min="1" max="1" width="35.33203125" style="132" customWidth="1"/>
    <col min="2" max="2" width="11" style="132" customWidth="1"/>
    <col min="3" max="3" width="15.109375" style="132" customWidth="1"/>
    <col min="4" max="4" width="16.33203125" style="132" customWidth="1"/>
    <col min="5" max="6" width="16.44140625" style="132" customWidth="1"/>
    <col min="7" max="7" width="5" style="132" customWidth="1"/>
    <col min="8" max="8" width="35.109375" style="132" customWidth="1"/>
    <col min="9" max="9" width="17.44140625" style="132" customWidth="1"/>
    <col min="10" max="10" width="16.109375" style="132" customWidth="1"/>
    <col min="11" max="11" width="20.44140625" style="132" customWidth="1"/>
    <col min="12" max="13" width="17.109375" style="132" customWidth="1"/>
    <col min="14" max="14" width="6.109375" style="132" customWidth="1"/>
    <col min="15" max="15" width="23.44140625" style="132" customWidth="1"/>
    <col min="16" max="16" width="11.6640625" style="132" customWidth="1"/>
    <col min="17" max="17" width="10" style="132" customWidth="1"/>
    <col min="18" max="18" width="13.109375" style="132" customWidth="1"/>
    <col min="19" max="19" width="16.33203125" style="132" bestFit="1" customWidth="1"/>
    <col min="20" max="20" width="18.77734375" style="132" customWidth="1"/>
    <col min="21" max="21" width="5" style="132" customWidth="1"/>
    <col min="22" max="22" width="1.109375" style="132" customWidth="1"/>
    <col min="23" max="23" width="33.77734375" style="132" customWidth="1"/>
    <col min="24" max="24" width="17" style="132" customWidth="1"/>
    <col min="25" max="25" width="17.109375" style="132" customWidth="1"/>
    <col min="26" max="26" width="18.44140625" style="132" customWidth="1"/>
    <col min="27" max="28" width="16.33203125" style="132" customWidth="1"/>
    <col min="29" max="29" width="5.109375" style="132" customWidth="1"/>
    <col min="30" max="30" width="27.44140625" style="132" customWidth="1"/>
    <col min="31" max="31" width="11.33203125" style="132" customWidth="1"/>
    <col min="32" max="32" width="13.77734375" style="132" customWidth="1"/>
    <col min="33" max="33" width="15.44140625" style="132" customWidth="1"/>
    <col min="34" max="35" width="16" style="132" customWidth="1"/>
    <col min="36" max="37" width="11.33203125" style="132" customWidth="1"/>
    <col min="38" max="38" width="17.109375" style="132" customWidth="1"/>
    <col min="39" max="264" width="11.109375" style="132" customWidth="1"/>
    <col min="265" max="265" width="35.33203125" style="132" customWidth="1"/>
    <col min="266" max="266" width="11" style="132" customWidth="1"/>
    <col min="267" max="267" width="15.109375" style="132" customWidth="1"/>
    <col min="268" max="268" width="16.33203125" style="132" customWidth="1"/>
    <col min="269" max="270" width="16.44140625" style="132" customWidth="1"/>
    <col min="271" max="271" width="5" style="132" customWidth="1"/>
    <col min="272" max="272" width="36.33203125" style="132" customWidth="1"/>
    <col min="273" max="273" width="14.6640625" style="132" customWidth="1"/>
    <col min="274" max="274" width="16.109375" style="132" customWidth="1"/>
    <col min="275" max="275" width="20.44140625" style="132" customWidth="1"/>
    <col min="276" max="277" width="17.109375" style="132" customWidth="1"/>
    <col min="278" max="278" width="5" style="132" customWidth="1"/>
    <col min="279" max="279" width="35.77734375" style="132" customWidth="1"/>
    <col min="280" max="280" width="17" style="132" customWidth="1"/>
    <col min="281" max="281" width="17.109375" style="132" customWidth="1"/>
    <col min="282" max="282" width="18.44140625" style="132" customWidth="1"/>
    <col min="283" max="284" width="16.33203125" style="132" customWidth="1"/>
    <col min="285" max="285" width="5.109375" style="132" customWidth="1"/>
    <col min="286" max="293" width="11.33203125" style="132" customWidth="1"/>
    <col min="294" max="294" width="17.109375" style="132" customWidth="1"/>
    <col min="295" max="520" width="11.109375" style="132" customWidth="1"/>
    <col min="521" max="521" width="35.33203125" style="132" customWidth="1"/>
    <col min="522" max="522" width="11" style="132" customWidth="1"/>
    <col min="523" max="523" width="15.109375" style="132" customWidth="1"/>
    <col min="524" max="524" width="16.33203125" style="132" customWidth="1"/>
    <col min="525" max="526" width="16.44140625" style="132" customWidth="1"/>
    <col min="527" max="527" width="5" style="132" customWidth="1"/>
    <col min="528" max="528" width="36.33203125" style="132" customWidth="1"/>
    <col min="529" max="529" width="14.6640625" style="132" customWidth="1"/>
    <col min="530" max="530" width="16.109375" style="132" customWidth="1"/>
    <col min="531" max="531" width="20.44140625" style="132" customWidth="1"/>
    <col min="532" max="533" width="17.109375" style="132" customWidth="1"/>
    <col min="534" max="534" width="5" style="132" customWidth="1"/>
    <col min="535" max="535" width="35.77734375" style="132" customWidth="1"/>
    <col min="536" max="536" width="17" style="132" customWidth="1"/>
    <col min="537" max="537" width="17.109375" style="132" customWidth="1"/>
    <col min="538" max="538" width="18.44140625" style="132" customWidth="1"/>
    <col min="539" max="540" width="16.33203125" style="132" customWidth="1"/>
    <col min="541" max="541" width="5.109375" style="132" customWidth="1"/>
    <col min="542" max="549" width="11.33203125" style="132" customWidth="1"/>
    <col min="550" max="550" width="17.109375" style="132" customWidth="1"/>
    <col min="551" max="776" width="11.109375" style="132" customWidth="1"/>
    <col min="777" max="777" width="35.33203125" style="132" customWidth="1"/>
    <col min="778" max="778" width="11" style="132" customWidth="1"/>
    <col min="779" max="779" width="15.109375" style="132" customWidth="1"/>
    <col min="780" max="780" width="16.33203125" style="132" customWidth="1"/>
    <col min="781" max="782" width="16.44140625" style="132" customWidth="1"/>
    <col min="783" max="783" width="5" style="132" customWidth="1"/>
    <col min="784" max="784" width="36.33203125" style="132" customWidth="1"/>
    <col min="785" max="785" width="14.6640625" style="132" customWidth="1"/>
    <col min="786" max="786" width="16.109375" style="132" customWidth="1"/>
    <col min="787" max="787" width="20.44140625" style="132" customWidth="1"/>
    <col min="788" max="789" width="17.109375" style="132" customWidth="1"/>
    <col min="790" max="790" width="5" style="132" customWidth="1"/>
    <col min="791" max="791" width="35.77734375" style="132" customWidth="1"/>
    <col min="792" max="792" width="17" style="132" customWidth="1"/>
    <col min="793" max="793" width="17.109375" style="132" customWidth="1"/>
    <col min="794" max="794" width="18.44140625" style="132" customWidth="1"/>
    <col min="795" max="796" width="16.33203125" style="132" customWidth="1"/>
    <col min="797" max="797" width="5.109375" style="132" customWidth="1"/>
    <col min="798" max="805" width="11.33203125" style="132" customWidth="1"/>
    <col min="806" max="806" width="17.109375" style="132" customWidth="1"/>
    <col min="807" max="1033" width="11.109375" style="132" customWidth="1"/>
    <col min="1034" max="16384" width="9.33203125" style="82"/>
  </cols>
  <sheetData>
    <row r="1" spans="1:35">
      <c r="T1" s="133" t="s">
        <v>43</v>
      </c>
      <c r="AI1" s="133" t="s">
        <v>455</v>
      </c>
    </row>
    <row r="2" spans="1:35" ht="36" customHeight="1">
      <c r="A2" s="430" t="s">
        <v>456</v>
      </c>
      <c r="B2" s="430"/>
      <c r="C2" s="430"/>
      <c r="D2" s="430"/>
      <c r="E2" s="430"/>
      <c r="F2" s="430"/>
      <c r="H2" s="430" t="s">
        <v>456</v>
      </c>
      <c r="I2" s="430"/>
      <c r="J2" s="430"/>
      <c r="K2" s="430"/>
      <c r="L2" s="430"/>
      <c r="M2" s="430"/>
      <c r="N2" s="134"/>
      <c r="O2" s="430" t="s">
        <v>456</v>
      </c>
      <c r="P2" s="430"/>
      <c r="Q2" s="430"/>
      <c r="R2" s="430"/>
      <c r="S2" s="430"/>
      <c r="T2" s="430"/>
      <c r="W2" s="430" t="s">
        <v>456</v>
      </c>
      <c r="X2" s="430"/>
      <c r="Y2" s="430"/>
      <c r="Z2" s="430"/>
      <c r="AA2" s="430"/>
      <c r="AB2" s="430"/>
      <c r="AD2" s="430" t="s">
        <v>456</v>
      </c>
      <c r="AE2" s="430"/>
      <c r="AF2" s="430"/>
      <c r="AG2" s="430"/>
      <c r="AH2" s="430"/>
      <c r="AI2" s="430"/>
    </row>
    <row r="3" spans="1:35" s="135" customFormat="1">
      <c r="A3" s="429" t="s">
        <v>457</v>
      </c>
      <c r="B3" s="429"/>
      <c r="C3" s="429"/>
      <c r="D3" s="429"/>
      <c r="E3" s="429"/>
      <c r="F3" s="429"/>
      <c r="H3" s="429" t="s">
        <v>458</v>
      </c>
      <c r="I3" s="429"/>
      <c r="J3" s="429"/>
      <c r="K3" s="429"/>
      <c r="L3" s="429"/>
      <c r="M3" s="429"/>
      <c r="N3" s="136"/>
      <c r="O3" s="429" t="s">
        <v>459</v>
      </c>
      <c r="P3" s="429"/>
      <c r="Q3" s="429"/>
      <c r="R3" s="429"/>
      <c r="S3" s="429"/>
      <c r="T3" s="429"/>
      <c r="W3" s="429" t="s">
        <v>460</v>
      </c>
      <c r="X3" s="429"/>
      <c r="Y3" s="429"/>
      <c r="Z3" s="429"/>
      <c r="AA3" s="429"/>
      <c r="AB3" s="429"/>
      <c r="AD3" s="429" t="s">
        <v>461</v>
      </c>
      <c r="AE3" s="429"/>
      <c r="AF3" s="429"/>
      <c r="AG3" s="429"/>
      <c r="AH3" s="429"/>
      <c r="AI3" s="429"/>
    </row>
    <row r="4" spans="1:35" ht="127.5" customHeight="1">
      <c r="A4" s="137" t="s">
        <v>462</v>
      </c>
      <c r="B4" s="430" t="s">
        <v>463</v>
      </c>
      <c r="C4" s="137" t="s">
        <v>464</v>
      </c>
      <c r="D4" s="137" t="s">
        <v>465</v>
      </c>
      <c r="E4" s="137" t="s">
        <v>466</v>
      </c>
      <c r="F4" s="137" t="s">
        <v>467</v>
      </c>
      <c r="H4" s="137" t="s">
        <v>462</v>
      </c>
      <c r="I4" s="430" t="s">
        <v>463</v>
      </c>
      <c r="J4" s="137" t="s">
        <v>468</v>
      </c>
      <c r="K4" s="137" t="s">
        <v>465</v>
      </c>
      <c r="L4" s="137" t="s">
        <v>466</v>
      </c>
      <c r="M4" s="137" t="s">
        <v>467</v>
      </c>
      <c r="N4" s="134"/>
      <c r="O4" s="137" t="s">
        <v>462</v>
      </c>
      <c r="P4" s="430" t="s">
        <v>463</v>
      </c>
      <c r="Q4" s="137" t="s">
        <v>469</v>
      </c>
      <c r="R4" s="137" t="s">
        <v>465</v>
      </c>
      <c r="S4" s="137" t="s">
        <v>466</v>
      </c>
      <c r="T4" s="137" t="s">
        <v>467</v>
      </c>
      <c r="W4" s="137" t="s">
        <v>462</v>
      </c>
      <c r="X4" s="430" t="s">
        <v>463</v>
      </c>
      <c r="Y4" s="137" t="s">
        <v>469</v>
      </c>
      <c r="Z4" s="137" t="s">
        <v>465</v>
      </c>
      <c r="AA4" s="137" t="s">
        <v>466</v>
      </c>
      <c r="AB4" s="137" t="s">
        <v>467</v>
      </c>
      <c r="AD4" s="137" t="s">
        <v>462</v>
      </c>
      <c r="AE4" s="430" t="s">
        <v>463</v>
      </c>
      <c r="AF4" s="137" t="s">
        <v>469</v>
      </c>
      <c r="AG4" s="137" t="s">
        <v>465</v>
      </c>
      <c r="AH4" s="137" t="s">
        <v>466</v>
      </c>
      <c r="AI4" s="137" t="s">
        <v>467</v>
      </c>
    </row>
    <row r="5" spans="1:35" ht="89.25" customHeight="1">
      <c r="A5" s="138" t="s">
        <v>470</v>
      </c>
      <c r="B5" s="430"/>
      <c r="C5" s="139">
        <f>C6/B6+C7/B7+C8/B8+C9/B9+C11/B11+C12/B12+C13/B13+C14/B14+C15/B15+C16/B16+C10/B10</f>
        <v>269.59641342158591</v>
      </c>
      <c r="D5" s="139">
        <v>400.83</v>
      </c>
      <c r="E5" s="139">
        <f t="shared" ref="E5:E30" si="0">C5-D5</f>
        <v>-131.23358657841408</v>
      </c>
      <c r="F5" s="139">
        <f t="shared" ref="F5:F12" si="1">C5*100/D5</f>
        <v>67.259539810290121</v>
      </c>
      <c r="H5" s="138" t="s">
        <v>470</v>
      </c>
      <c r="I5" s="430"/>
      <c r="J5" s="140">
        <f>J6/I6+J7/I7+J8/I8+J9/I9+J11/I11+J12/I12+J13/I13+J14/I14+J15/I15+J16/I16+J10/I10</f>
        <v>132.07475987827883</v>
      </c>
      <c r="K5" s="139">
        <f>K6/I6+K7/I7+K8/I8+K9/I9+K11/I11+K12/I12+K13/I13+K14/I14+K15/I15+K16/I16</f>
        <v>400.82958116766946</v>
      </c>
      <c r="L5" s="139">
        <f t="shared" ref="L5:L30" si="2">J5-K5</f>
        <v>-268.75482128939063</v>
      </c>
      <c r="M5" s="139">
        <f t="shared" ref="M5:M12" si="3">J5*100/K5</f>
        <v>32.950352489835609</v>
      </c>
      <c r="N5" s="141"/>
      <c r="O5" s="138" t="s">
        <v>470</v>
      </c>
      <c r="P5" s="430"/>
      <c r="Q5" s="139">
        <f>Q6/P6+Q7/P7+Q8/P8+Q9/P9+Q11/P11+Q12/P12+Q13/P13+Q14/P14+Q15/P15+Q16/P16+Q10/P10</f>
        <v>0</v>
      </c>
      <c r="R5" s="139">
        <f>R6/P6+R7/P7+R8/P8+R9/P9+R11/P11+R12/P12+R13/P13+R14/P14+R15/P15+R16/P16</f>
        <v>400.82958116766946</v>
      </c>
      <c r="S5" s="139">
        <f t="shared" ref="S5" si="4">Q5-R5</f>
        <v>-400.82958116766946</v>
      </c>
      <c r="T5" s="139">
        <f>Q5*100/R5</f>
        <v>0</v>
      </c>
      <c r="W5" s="138" t="s">
        <v>470</v>
      </c>
      <c r="X5" s="430"/>
      <c r="Y5" s="139">
        <f>Y6/X6+Y7/X7+Y8/X8+Y9/X9+Y11/X11+Y12/X12+Y13/X13+Y14/X14+Y15/X15+Y16/X16+Y10/X10</f>
        <v>106.27165354330708</v>
      </c>
      <c r="Z5" s="139">
        <f>Z6/X6+Z7/X7+Z8/X8+Z9/X9+Z11/X11+Z12/X12+Z13/X13+Z14/X14+Z15/X15+Z16/X16</f>
        <v>400.82958116766946</v>
      </c>
      <c r="AA5" s="139">
        <f t="shared" ref="AA5:AA30" si="5">Y5-Z5</f>
        <v>-294.55792762436238</v>
      </c>
      <c r="AB5" s="139">
        <f>Y5*100/Z5</f>
        <v>26.512926823844619</v>
      </c>
      <c r="AD5" s="138" t="s">
        <v>470</v>
      </c>
      <c r="AE5" s="430"/>
      <c r="AF5" s="139">
        <f>AF6/AE6+AF7/AE7+AF8/AE8+AF9/AE9+AF11/AE11+AF12/AE12+AF13/AE13+AF14/AE14+AF15/AE15+AF16/AE16+AF10/AE10</f>
        <v>31.25</v>
      </c>
      <c r="AG5" s="139">
        <f>AG6/AE6+AG7/AE7+AG8/AE8+AG9/AE9+AG11/AE11+AG12/AE12+AG13/AE13+AG14/AE14+AG15/AE15+AG16/AE16</f>
        <v>400.82958116766946</v>
      </c>
      <c r="AH5" s="139">
        <f>AF5-AG5</f>
        <v>-369.57958116766946</v>
      </c>
      <c r="AI5" s="139">
        <f>AF5*100/AG5</f>
        <v>7.7963307770261432</v>
      </c>
    </row>
    <row r="6" spans="1:35" ht="42">
      <c r="A6" s="142" t="s">
        <v>471</v>
      </c>
      <c r="B6" s="143">
        <v>6.4</v>
      </c>
      <c r="C6" s="144">
        <f>J6+Q6+Y6+AF6</f>
        <v>309.8</v>
      </c>
      <c r="D6" s="144">
        <v>530</v>
      </c>
      <c r="E6" s="144">
        <f t="shared" si="0"/>
        <v>-220.2</v>
      </c>
      <c r="F6" s="143">
        <f t="shared" si="1"/>
        <v>58.452830188679243</v>
      </c>
      <c r="H6" s="142" t="s">
        <v>471</v>
      </c>
      <c r="I6" s="143">
        <v>6.4</v>
      </c>
      <c r="J6" s="145">
        <f>'Справочно_Ведомость контроля'!F27+'Справочно_Ведомость контроля'!F28</f>
        <v>109.8</v>
      </c>
      <c r="K6" s="144">
        <f t="shared" ref="K6:K16" si="6">Z6</f>
        <v>530</v>
      </c>
      <c r="L6" s="144">
        <f t="shared" si="2"/>
        <v>-420.2</v>
      </c>
      <c r="M6" s="143">
        <f t="shared" si="3"/>
        <v>20.716981132075471</v>
      </c>
      <c r="N6" s="146"/>
      <c r="O6" s="142" t="s">
        <v>471</v>
      </c>
      <c r="P6" s="143">
        <v>6.4</v>
      </c>
      <c r="Q6" s="145">
        <f>'Справочно_Ведомость контроля'!H27+'Справочно_Ведомость контроля'!H28</f>
        <v>0</v>
      </c>
      <c r="R6" s="144">
        <f t="shared" ref="R6:R16" si="7">AG6</f>
        <v>530</v>
      </c>
      <c r="S6" s="144">
        <f>Q6-R6</f>
        <v>-530</v>
      </c>
      <c r="T6" s="143">
        <f t="shared" ref="T6:T12" si="8">Q6*100/R6</f>
        <v>0</v>
      </c>
      <c r="W6" s="142" t="s">
        <v>471</v>
      </c>
      <c r="X6" s="143">
        <v>6.4</v>
      </c>
      <c r="Y6" s="145">
        <f>'Справочно_Ведомость контроля'!J27+'Справочно_Ведомость контроля'!J28</f>
        <v>0</v>
      </c>
      <c r="Z6" s="144">
        <f t="shared" ref="Z6:Z16" si="9">D6</f>
        <v>530</v>
      </c>
      <c r="AA6" s="144">
        <f>Y6-Z6</f>
        <v>-530</v>
      </c>
      <c r="AB6" s="143">
        <f t="shared" ref="AB6:AB12" si="10">Y6*100/Z6</f>
        <v>0</v>
      </c>
      <c r="AD6" s="142" t="s">
        <v>471</v>
      </c>
      <c r="AE6" s="143">
        <v>6.4</v>
      </c>
      <c r="AF6" s="145">
        <f>'Справочно_Ведомость контроля'!L27+'Справочно_Ведомость контроля'!L28</f>
        <v>200</v>
      </c>
      <c r="AG6" s="144">
        <f t="shared" ref="AG6:AG16" si="11">K6</f>
        <v>530</v>
      </c>
      <c r="AH6" s="144">
        <f>AF6-AG6</f>
        <v>-330</v>
      </c>
      <c r="AI6" s="143">
        <f t="shared" ref="AI6:AI42" si="12">AF6*100/AG6</f>
        <v>37.735849056603776</v>
      </c>
    </row>
    <row r="7" spans="1:35">
      <c r="A7" s="142" t="s">
        <v>377</v>
      </c>
      <c r="B7" s="143">
        <v>1.07</v>
      </c>
      <c r="C7" s="144">
        <f t="shared" ref="C7:C15" si="13">J7+Q7+Y7+AF7</f>
        <v>32</v>
      </c>
      <c r="D7" s="144">
        <v>60</v>
      </c>
      <c r="E7" s="144">
        <f t="shared" si="0"/>
        <v>-28</v>
      </c>
      <c r="F7" s="143">
        <f t="shared" si="1"/>
        <v>53.333333333333336</v>
      </c>
      <c r="H7" s="142" t="s">
        <v>377</v>
      </c>
      <c r="I7" s="143">
        <v>1.07</v>
      </c>
      <c r="J7" s="145">
        <f>'Справочно_Ведомость контроля'!F29</f>
        <v>32</v>
      </c>
      <c r="K7" s="144">
        <f t="shared" si="6"/>
        <v>60</v>
      </c>
      <c r="L7" s="144">
        <f t="shared" si="2"/>
        <v>-28</v>
      </c>
      <c r="M7" s="143">
        <f t="shared" si="3"/>
        <v>53.333333333333336</v>
      </c>
      <c r="N7" s="146"/>
      <c r="O7" s="142" t="s">
        <v>377</v>
      </c>
      <c r="P7" s="143">
        <v>1.07</v>
      </c>
      <c r="Q7" s="145">
        <f>'Справочно_Ведомость контроля'!H29</f>
        <v>0</v>
      </c>
      <c r="R7" s="144">
        <f t="shared" si="7"/>
        <v>60</v>
      </c>
      <c r="S7" s="144">
        <f>Q7-R7</f>
        <v>-60</v>
      </c>
      <c r="T7" s="143">
        <f t="shared" si="8"/>
        <v>0</v>
      </c>
      <c r="W7" s="142" t="s">
        <v>377</v>
      </c>
      <c r="X7" s="143">
        <v>1.07</v>
      </c>
      <c r="Y7" s="145">
        <f>'Справочно_Ведомость контроля'!J29</f>
        <v>0</v>
      </c>
      <c r="Z7" s="144">
        <f t="shared" si="9"/>
        <v>60</v>
      </c>
      <c r="AA7" s="144">
        <f>Y7-Z7</f>
        <v>-60</v>
      </c>
      <c r="AB7" s="143">
        <f t="shared" si="10"/>
        <v>0</v>
      </c>
      <c r="AD7" s="142" t="s">
        <v>377</v>
      </c>
      <c r="AE7" s="143">
        <v>1.07</v>
      </c>
      <c r="AF7" s="145">
        <f>'Справочно_Ведомость контроля'!L29</f>
        <v>0</v>
      </c>
      <c r="AG7" s="144">
        <f t="shared" si="11"/>
        <v>60</v>
      </c>
      <c r="AH7" s="144">
        <f t="shared" ref="AH7:AH16" si="14">AF7-AG7</f>
        <v>-60</v>
      </c>
      <c r="AI7" s="143">
        <f t="shared" si="12"/>
        <v>0</v>
      </c>
    </row>
    <row r="8" spans="1:35">
      <c r="A8" s="142" t="s">
        <v>383</v>
      </c>
      <c r="B8" s="143">
        <v>7</v>
      </c>
      <c r="C8" s="144">
        <f t="shared" si="13"/>
        <v>5.6</v>
      </c>
      <c r="D8" s="144">
        <v>10</v>
      </c>
      <c r="E8" s="144">
        <f t="shared" si="0"/>
        <v>-4.4000000000000004</v>
      </c>
      <c r="F8" s="143">
        <f t="shared" si="1"/>
        <v>56</v>
      </c>
      <c r="H8" s="142" t="s">
        <v>383</v>
      </c>
      <c r="I8" s="143">
        <v>7</v>
      </c>
      <c r="J8" s="145">
        <f>'Справочно_Ведомость контроля'!F31</f>
        <v>1.4</v>
      </c>
      <c r="K8" s="144">
        <f t="shared" si="6"/>
        <v>10</v>
      </c>
      <c r="L8" s="144">
        <f t="shared" si="2"/>
        <v>-8.6</v>
      </c>
      <c r="M8" s="143">
        <f t="shared" si="3"/>
        <v>14</v>
      </c>
      <c r="N8" s="146"/>
      <c r="O8" s="142" t="s">
        <v>383</v>
      </c>
      <c r="P8" s="143">
        <v>7</v>
      </c>
      <c r="Q8" s="145">
        <f>'Справочно_Ведомость контроля'!H31</f>
        <v>0</v>
      </c>
      <c r="R8" s="144">
        <f t="shared" si="7"/>
        <v>10</v>
      </c>
      <c r="S8" s="144">
        <f t="shared" ref="S8:S16" si="15">Q8-R8</f>
        <v>-10</v>
      </c>
      <c r="T8" s="143">
        <f t="shared" si="8"/>
        <v>0</v>
      </c>
      <c r="W8" s="142" t="s">
        <v>383</v>
      </c>
      <c r="X8" s="143">
        <v>7</v>
      </c>
      <c r="Y8" s="145">
        <f>'Справочно_Ведомость контроля'!J31</f>
        <v>4.2</v>
      </c>
      <c r="Z8" s="144">
        <f t="shared" si="9"/>
        <v>10</v>
      </c>
      <c r="AA8" s="144">
        <f t="shared" si="5"/>
        <v>-5.8</v>
      </c>
      <c r="AB8" s="143">
        <f t="shared" si="10"/>
        <v>42</v>
      </c>
      <c r="AD8" s="142" t="s">
        <v>383</v>
      </c>
      <c r="AE8" s="143">
        <v>7</v>
      </c>
      <c r="AF8" s="145">
        <f>'Справочно_Ведомость контроля'!L31</f>
        <v>0</v>
      </c>
      <c r="AG8" s="144">
        <f t="shared" si="11"/>
        <v>10</v>
      </c>
      <c r="AH8" s="144">
        <f t="shared" si="14"/>
        <v>-10</v>
      </c>
      <c r="AI8" s="143">
        <f t="shared" si="12"/>
        <v>0</v>
      </c>
    </row>
    <row r="9" spans="1:35">
      <c r="A9" s="142" t="s">
        <v>472</v>
      </c>
      <c r="B9" s="143">
        <v>0.66</v>
      </c>
      <c r="C9" s="144">
        <f t="shared" si="13"/>
        <v>2</v>
      </c>
      <c r="D9" s="144">
        <v>15</v>
      </c>
      <c r="E9" s="144">
        <f t="shared" si="0"/>
        <v>-13</v>
      </c>
      <c r="F9" s="143">
        <f t="shared" si="1"/>
        <v>13.333333333333334</v>
      </c>
      <c r="H9" s="142" t="s">
        <v>472</v>
      </c>
      <c r="I9" s="143">
        <v>0.66</v>
      </c>
      <c r="J9" s="145">
        <f>'Справочно_Ведомость контроля'!F30</f>
        <v>2</v>
      </c>
      <c r="K9" s="144">
        <f t="shared" si="6"/>
        <v>15</v>
      </c>
      <c r="L9" s="144">
        <f t="shared" si="2"/>
        <v>-13</v>
      </c>
      <c r="M9" s="143">
        <f t="shared" si="3"/>
        <v>13.333333333333334</v>
      </c>
      <c r="N9" s="146"/>
      <c r="O9" s="142" t="s">
        <v>472</v>
      </c>
      <c r="P9" s="143">
        <v>0.66</v>
      </c>
      <c r="Q9" s="145">
        <f>'Справочно_Ведомость контроля'!H30</f>
        <v>0</v>
      </c>
      <c r="R9" s="144">
        <f t="shared" si="7"/>
        <v>15</v>
      </c>
      <c r="S9" s="144">
        <f t="shared" si="15"/>
        <v>-15</v>
      </c>
      <c r="T9" s="143">
        <f t="shared" si="8"/>
        <v>0</v>
      </c>
      <c r="W9" s="142" t="s">
        <v>472</v>
      </c>
      <c r="X9" s="143">
        <v>0.66</v>
      </c>
      <c r="Y9" s="145">
        <f>'Справочно_Ведомость контроля'!J30</f>
        <v>0</v>
      </c>
      <c r="Z9" s="144">
        <f t="shared" si="9"/>
        <v>15</v>
      </c>
      <c r="AA9" s="144">
        <f t="shared" si="5"/>
        <v>-15</v>
      </c>
      <c r="AB9" s="143">
        <f t="shared" si="10"/>
        <v>0</v>
      </c>
      <c r="AD9" s="142" t="s">
        <v>472</v>
      </c>
      <c r="AE9" s="143">
        <v>0.66</v>
      </c>
      <c r="AF9" s="145">
        <f>'Справочно_Ведомость контроля'!L30</f>
        <v>0</v>
      </c>
      <c r="AG9" s="144">
        <f t="shared" si="11"/>
        <v>15</v>
      </c>
      <c r="AH9" s="144">
        <f t="shared" si="14"/>
        <v>-15</v>
      </c>
      <c r="AI9" s="143">
        <f t="shared" si="12"/>
        <v>0</v>
      </c>
    </row>
    <row r="10" spans="1:35" ht="33" customHeight="1">
      <c r="A10" s="142" t="str">
        <f>H10</f>
        <v>Сухая смесь Неокейт Джуниор с аминокислотами</v>
      </c>
      <c r="B10" s="143">
        <v>7</v>
      </c>
      <c r="C10" s="144">
        <f>J10+Q10+Y10+AF10</f>
        <v>0</v>
      </c>
      <c r="D10" s="145"/>
      <c r="E10" s="144"/>
      <c r="F10" s="143"/>
      <c r="H10" s="142" t="s">
        <v>295</v>
      </c>
      <c r="I10" s="143">
        <v>7</v>
      </c>
      <c r="J10" s="145"/>
      <c r="K10" s="145"/>
      <c r="L10" s="144"/>
      <c r="M10" s="143"/>
      <c r="N10" s="146"/>
      <c r="O10" s="142" t="str">
        <f>H10</f>
        <v>Сухая смесь Неокейт Джуниор с аминокислотами</v>
      </c>
      <c r="P10" s="143">
        <v>7</v>
      </c>
      <c r="Q10" s="145">
        <f>'Справочно_Ведомость контроля'!H20</f>
        <v>0</v>
      </c>
      <c r="R10" s="145"/>
      <c r="S10" s="145">
        <v>0</v>
      </c>
      <c r="T10" s="145">
        <v>0</v>
      </c>
      <c r="W10" s="142" t="s">
        <v>295</v>
      </c>
      <c r="X10" s="147">
        <v>7</v>
      </c>
      <c r="Y10" s="145">
        <f>'Справочно_Ведомость контроля'!J20</f>
        <v>0</v>
      </c>
      <c r="Z10" s="148"/>
      <c r="AA10" s="149"/>
      <c r="AB10" s="150"/>
      <c r="AD10" s="142" t="s">
        <v>295</v>
      </c>
      <c r="AE10" s="143">
        <v>7</v>
      </c>
      <c r="AF10" s="145">
        <f>'Справочно_Ведомость контроля'!L20</f>
        <v>0</v>
      </c>
      <c r="AG10" s="145"/>
      <c r="AH10" s="144"/>
      <c r="AI10" s="143"/>
    </row>
    <row r="11" spans="1:35">
      <c r="A11" s="142" t="s">
        <v>322</v>
      </c>
      <c r="B11" s="143">
        <v>1</v>
      </c>
      <c r="C11" s="144">
        <f t="shared" si="13"/>
        <v>40.200000000000003</v>
      </c>
      <c r="D11" s="144">
        <v>78</v>
      </c>
      <c r="E11" s="144">
        <f t="shared" si="0"/>
        <v>-37.799999999999997</v>
      </c>
      <c r="F11" s="143">
        <f t="shared" si="1"/>
        <v>51.538461538461547</v>
      </c>
      <c r="H11" s="142" t="s">
        <v>322</v>
      </c>
      <c r="I11" s="143">
        <v>1</v>
      </c>
      <c r="J11" s="145">
        <f>'Справочно_Ведомость контроля'!F21</f>
        <v>14</v>
      </c>
      <c r="K11" s="144">
        <f t="shared" si="6"/>
        <v>78</v>
      </c>
      <c r="L11" s="144">
        <f t="shared" si="2"/>
        <v>-64</v>
      </c>
      <c r="M11" s="143">
        <f t="shared" si="3"/>
        <v>17.948717948717949</v>
      </c>
      <c r="N11" s="146"/>
      <c r="O11" s="142" t="s">
        <v>322</v>
      </c>
      <c r="P11" s="143">
        <v>1</v>
      </c>
      <c r="Q11" s="145">
        <f>'Справочно_Ведомость контроля'!H21</f>
        <v>0</v>
      </c>
      <c r="R11" s="144">
        <f t="shared" si="7"/>
        <v>78</v>
      </c>
      <c r="S11" s="144">
        <f t="shared" si="15"/>
        <v>-78</v>
      </c>
      <c r="T11" s="143">
        <f t="shared" si="8"/>
        <v>0</v>
      </c>
      <c r="W11" s="142" t="s">
        <v>322</v>
      </c>
      <c r="X11" s="143">
        <v>1</v>
      </c>
      <c r="Y11" s="145">
        <f>'Справочно_Ведомость контроля'!J21</f>
        <v>26.2</v>
      </c>
      <c r="Z11" s="144">
        <f t="shared" si="9"/>
        <v>78</v>
      </c>
      <c r="AA11" s="144">
        <f t="shared" si="5"/>
        <v>-51.8</v>
      </c>
      <c r="AB11" s="143">
        <f t="shared" si="10"/>
        <v>33.589743589743591</v>
      </c>
      <c r="AD11" s="142" t="s">
        <v>322</v>
      </c>
      <c r="AE11" s="143">
        <v>1</v>
      </c>
      <c r="AF11" s="145">
        <f>'Справочно_Ведомость контроля'!L21</f>
        <v>0</v>
      </c>
      <c r="AG11" s="144">
        <f t="shared" si="11"/>
        <v>78</v>
      </c>
      <c r="AH11" s="144">
        <f t="shared" si="14"/>
        <v>-78</v>
      </c>
      <c r="AI11" s="143">
        <f t="shared" si="12"/>
        <v>0</v>
      </c>
    </row>
    <row r="12" spans="1:35" ht="28">
      <c r="A12" s="142" t="s">
        <v>448</v>
      </c>
      <c r="B12" s="143">
        <v>1.1599999999999999</v>
      </c>
      <c r="C12" s="144">
        <f t="shared" si="13"/>
        <v>0</v>
      </c>
      <c r="D12" s="144">
        <v>40</v>
      </c>
      <c r="E12" s="144">
        <f t="shared" si="0"/>
        <v>-40</v>
      </c>
      <c r="F12" s="143">
        <f t="shared" si="1"/>
        <v>0</v>
      </c>
      <c r="H12" s="142" t="s">
        <v>448</v>
      </c>
      <c r="I12" s="143">
        <v>1.1599999999999999</v>
      </c>
      <c r="J12" s="145">
        <f>'Справочно_Ведомость контроля'!F22</f>
        <v>0</v>
      </c>
      <c r="K12" s="144">
        <f t="shared" si="6"/>
        <v>40</v>
      </c>
      <c r="L12" s="144">
        <f t="shared" si="2"/>
        <v>-40</v>
      </c>
      <c r="M12" s="143">
        <f t="shared" si="3"/>
        <v>0</v>
      </c>
      <c r="N12" s="146"/>
      <c r="O12" s="142" t="s">
        <v>448</v>
      </c>
      <c r="P12" s="143">
        <v>1.1599999999999999</v>
      </c>
      <c r="Q12" s="145">
        <f>'Справочно_Ведомость контроля'!H22</f>
        <v>0</v>
      </c>
      <c r="R12" s="144">
        <f t="shared" si="7"/>
        <v>40</v>
      </c>
      <c r="S12" s="144">
        <f t="shared" si="15"/>
        <v>-40</v>
      </c>
      <c r="T12" s="143">
        <f t="shared" si="8"/>
        <v>0</v>
      </c>
      <c r="W12" s="142" t="s">
        <v>448</v>
      </c>
      <c r="X12" s="143">
        <v>1.1599999999999999</v>
      </c>
      <c r="Y12" s="145">
        <f>'Справочно_Ведомость контроля'!J22</f>
        <v>0</v>
      </c>
      <c r="Z12" s="144">
        <f t="shared" si="9"/>
        <v>40</v>
      </c>
      <c r="AA12" s="144">
        <f t="shared" si="5"/>
        <v>-40</v>
      </c>
      <c r="AB12" s="143">
        <f t="shared" si="10"/>
        <v>0</v>
      </c>
      <c r="AD12" s="142" t="s">
        <v>448</v>
      </c>
      <c r="AE12" s="143">
        <v>1.1599999999999999</v>
      </c>
      <c r="AF12" s="145">
        <f>'Справочно_Ведомость контроля'!L22</f>
        <v>0</v>
      </c>
      <c r="AG12" s="144">
        <f t="shared" si="11"/>
        <v>40</v>
      </c>
      <c r="AH12" s="144">
        <f t="shared" si="14"/>
        <v>-40</v>
      </c>
      <c r="AI12" s="143">
        <f t="shared" si="12"/>
        <v>0</v>
      </c>
    </row>
    <row r="13" spans="1:35">
      <c r="A13" s="142" t="s">
        <v>341</v>
      </c>
      <c r="B13" s="143">
        <v>0.8</v>
      </c>
      <c r="C13" s="144">
        <f t="shared" si="13"/>
        <v>0</v>
      </c>
      <c r="D13" s="144">
        <v>0</v>
      </c>
      <c r="E13" s="144">
        <f t="shared" si="0"/>
        <v>0</v>
      </c>
      <c r="F13" s="143"/>
      <c r="H13" s="142" t="s">
        <v>341</v>
      </c>
      <c r="I13" s="143">
        <v>0.8</v>
      </c>
      <c r="J13" s="145">
        <f>'Справочно_Ведомость контроля'!F26</f>
        <v>0</v>
      </c>
      <c r="K13" s="144">
        <f t="shared" si="6"/>
        <v>0</v>
      </c>
      <c r="L13" s="144">
        <f t="shared" si="2"/>
        <v>0</v>
      </c>
      <c r="M13" s="143"/>
      <c r="N13" s="146"/>
      <c r="O13" s="142" t="s">
        <v>341</v>
      </c>
      <c r="P13" s="143">
        <v>0.8</v>
      </c>
      <c r="Q13" s="145">
        <f>'Справочно_Ведомость контроля'!H26</f>
        <v>0</v>
      </c>
      <c r="R13" s="144">
        <f t="shared" si="7"/>
        <v>0</v>
      </c>
      <c r="S13" s="144">
        <f t="shared" si="15"/>
        <v>0</v>
      </c>
      <c r="T13" s="143"/>
      <c r="W13" s="142" t="s">
        <v>341</v>
      </c>
      <c r="X13" s="143">
        <v>0.8</v>
      </c>
      <c r="Y13" s="145">
        <f>'Справочно_Ведомость контроля'!J26</f>
        <v>0</v>
      </c>
      <c r="Z13" s="144">
        <f t="shared" si="9"/>
        <v>0</v>
      </c>
      <c r="AA13" s="144">
        <f t="shared" si="5"/>
        <v>0</v>
      </c>
      <c r="AB13" s="143"/>
      <c r="AD13" s="142" t="s">
        <v>341</v>
      </c>
      <c r="AE13" s="143">
        <v>0.8</v>
      </c>
      <c r="AF13" s="145">
        <f>'Справочно_Ведомость контроля'!L26</f>
        <v>0</v>
      </c>
      <c r="AG13" s="144">
        <f t="shared" si="11"/>
        <v>0</v>
      </c>
      <c r="AH13" s="144">
        <f t="shared" si="14"/>
        <v>0</v>
      </c>
      <c r="AI13" s="143"/>
    </row>
    <row r="14" spans="1:35" ht="28">
      <c r="A14" s="142" t="s">
        <v>473</v>
      </c>
      <c r="B14" s="143">
        <v>1.27</v>
      </c>
      <c r="C14" s="144">
        <f t="shared" si="13"/>
        <v>98.656000000000006</v>
      </c>
      <c r="D14" s="144">
        <v>53</v>
      </c>
      <c r="E14" s="144">
        <f t="shared" si="0"/>
        <v>45.656000000000006</v>
      </c>
      <c r="F14" s="143">
        <f t="shared" ref="F14:F23" si="16">C14*100/D14</f>
        <v>186.14339622641509</v>
      </c>
      <c r="H14" s="142" t="s">
        <v>473</v>
      </c>
      <c r="I14" s="143">
        <v>1.27</v>
      </c>
      <c r="J14" s="145">
        <f>'Справочно_Ведомость контроля'!F23</f>
        <v>9.7920000000000016</v>
      </c>
      <c r="K14" s="144">
        <f t="shared" si="6"/>
        <v>53</v>
      </c>
      <c r="L14" s="144">
        <f t="shared" si="2"/>
        <v>-43.207999999999998</v>
      </c>
      <c r="M14" s="143">
        <f t="shared" ref="M14:M23" si="17">J14*100/K14</f>
        <v>18.475471698113211</v>
      </c>
      <c r="N14" s="146"/>
      <c r="O14" s="142" t="s">
        <v>473</v>
      </c>
      <c r="P14" s="143">
        <v>1.27</v>
      </c>
      <c r="Q14" s="145">
        <f>'Справочно_Ведомость контроля'!H23</f>
        <v>0</v>
      </c>
      <c r="R14" s="144">
        <f t="shared" si="7"/>
        <v>53</v>
      </c>
      <c r="S14" s="144">
        <f t="shared" si="15"/>
        <v>-53</v>
      </c>
      <c r="T14" s="143">
        <f t="shared" ref="T14:T23" si="18">Q14*100/R14</f>
        <v>0</v>
      </c>
      <c r="W14" s="142" t="s">
        <v>473</v>
      </c>
      <c r="X14" s="143">
        <v>1.27</v>
      </c>
      <c r="Y14" s="145">
        <f>'Справочно_Ведомость контроля'!J23</f>
        <v>88.864000000000004</v>
      </c>
      <c r="Z14" s="144">
        <f t="shared" si="9"/>
        <v>53</v>
      </c>
      <c r="AA14" s="144">
        <f t="shared" si="5"/>
        <v>35.864000000000004</v>
      </c>
      <c r="AB14" s="143">
        <f t="shared" ref="AB14:AB23" si="19">Y14*100/Z14</f>
        <v>167.66792452830188</v>
      </c>
      <c r="AD14" s="142" t="s">
        <v>473</v>
      </c>
      <c r="AE14" s="143">
        <v>1.27</v>
      </c>
      <c r="AF14" s="145">
        <f>'Справочно_Ведомость контроля'!L23</f>
        <v>0</v>
      </c>
      <c r="AG14" s="144">
        <f t="shared" si="11"/>
        <v>53</v>
      </c>
      <c r="AH14" s="144">
        <f t="shared" si="14"/>
        <v>-53</v>
      </c>
      <c r="AI14" s="143">
        <f t="shared" si="12"/>
        <v>0</v>
      </c>
    </row>
    <row r="15" spans="1:35" ht="66" customHeight="1">
      <c r="A15" s="142" t="s">
        <v>474</v>
      </c>
      <c r="B15" s="143">
        <v>1.4</v>
      </c>
      <c r="C15" s="144">
        <f t="shared" si="13"/>
        <v>19.399999999999999</v>
      </c>
      <c r="D15" s="144">
        <v>77</v>
      </c>
      <c r="E15" s="144">
        <f t="shared" si="0"/>
        <v>-57.6</v>
      </c>
      <c r="F15" s="143">
        <f t="shared" si="16"/>
        <v>25.194805194805191</v>
      </c>
      <c r="H15" s="142" t="s">
        <v>474</v>
      </c>
      <c r="I15" s="143">
        <v>1.4</v>
      </c>
      <c r="J15" s="145">
        <f>'Справочно_Ведомость контроля'!F24+'Справочно_Ведомость контроля'!F25</f>
        <v>6.1</v>
      </c>
      <c r="K15" s="144">
        <f t="shared" si="6"/>
        <v>77</v>
      </c>
      <c r="L15" s="144">
        <f t="shared" si="2"/>
        <v>-70.900000000000006</v>
      </c>
      <c r="M15" s="143">
        <f t="shared" si="17"/>
        <v>7.9220779220779223</v>
      </c>
      <c r="N15" s="146"/>
      <c r="O15" s="142" t="s">
        <v>474</v>
      </c>
      <c r="P15" s="143">
        <v>1.4</v>
      </c>
      <c r="Q15" s="145">
        <f>'Справочно_Ведомость контроля'!H24+'Справочно_Ведомость контроля'!H25</f>
        <v>0</v>
      </c>
      <c r="R15" s="144">
        <f t="shared" si="7"/>
        <v>77</v>
      </c>
      <c r="S15" s="144">
        <f t="shared" si="15"/>
        <v>-77</v>
      </c>
      <c r="T15" s="143">
        <f t="shared" si="18"/>
        <v>0</v>
      </c>
      <c r="W15" s="142" t="s">
        <v>474</v>
      </c>
      <c r="X15" s="143">
        <v>1.4</v>
      </c>
      <c r="Y15" s="145">
        <f>'Справочно_Ведомость контроля'!J24+'Справочно_Ведомость контроля'!J25</f>
        <v>13.3</v>
      </c>
      <c r="Z15" s="144">
        <f t="shared" si="9"/>
        <v>77</v>
      </c>
      <c r="AA15" s="144">
        <f t="shared" si="5"/>
        <v>-63.7</v>
      </c>
      <c r="AB15" s="143">
        <f t="shared" si="19"/>
        <v>17.272727272727273</v>
      </c>
      <c r="AD15" s="142" t="s">
        <v>474</v>
      </c>
      <c r="AE15" s="143">
        <v>1.4</v>
      </c>
      <c r="AF15" s="145">
        <f>'Справочно_Ведомость контроля'!L24+'Справочно_Ведомость контроля'!L25</f>
        <v>0</v>
      </c>
      <c r="AG15" s="144">
        <f t="shared" si="11"/>
        <v>77</v>
      </c>
      <c r="AH15" s="144">
        <f t="shared" si="14"/>
        <v>-77</v>
      </c>
      <c r="AI15" s="143">
        <f t="shared" si="12"/>
        <v>0</v>
      </c>
    </row>
    <row r="16" spans="1:35" ht="28">
      <c r="A16" s="142" t="s">
        <v>475</v>
      </c>
      <c r="B16" s="143">
        <v>1.4</v>
      </c>
      <c r="C16" s="144">
        <f>J16+Q16+Y16+AF16</f>
        <v>78</v>
      </c>
      <c r="D16" s="144">
        <v>40</v>
      </c>
      <c r="E16" s="144">
        <f t="shared" si="0"/>
        <v>38</v>
      </c>
      <c r="F16" s="143">
        <f t="shared" si="16"/>
        <v>195</v>
      </c>
      <c r="H16" s="142" t="s">
        <v>475</v>
      </c>
      <c r="I16" s="143">
        <v>1.4</v>
      </c>
      <c r="J16" s="145">
        <f>'Справочно_Ведомость контроля'!F35</f>
        <v>78</v>
      </c>
      <c r="K16" s="144">
        <f t="shared" si="6"/>
        <v>40</v>
      </c>
      <c r="L16" s="144">
        <f t="shared" si="2"/>
        <v>38</v>
      </c>
      <c r="M16" s="143">
        <f t="shared" si="17"/>
        <v>195</v>
      </c>
      <c r="N16" s="146"/>
      <c r="O16" s="142" t="s">
        <v>475</v>
      </c>
      <c r="P16" s="143">
        <v>1.4</v>
      </c>
      <c r="Q16" s="145">
        <f>'Справочно_Ведомость контроля'!H35</f>
        <v>0</v>
      </c>
      <c r="R16" s="144">
        <f t="shared" si="7"/>
        <v>40</v>
      </c>
      <c r="S16" s="144">
        <f t="shared" si="15"/>
        <v>-40</v>
      </c>
      <c r="T16" s="143">
        <f t="shared" si="18"/>
        <v>0</v>
      </c>
      <c r="W16" s="142" t="s">
        <v>475</v>
      </c>
      <c r="X16" s="143">
        <v>1.4</v>
      </c>
      <c r="Y16" s="145">
        <f>'Справочно_Ведомость контроля'!J35</f>
        <v>0</v>
      </c>
      <c r="Z16" s="144">
        <f t="shared" si="9"/>
        <v>40</v>
      </c>
      <c r="AA16" s="144">
        <f t="shared" si="5"/>
        <v>-40</v>
      </c>
      <c r="AB16" s="143">
        <f t="shared" si="19"/>
        <v>0</v>
      </c>
      <c r="AD16" s="142" t="s">
        <v>475</v>
      </c>
      <c r="AE16" s="143">
        <v>1.4</v>
      </c>
      <c r="AF16" s="145">
        <f>'Справочно_Ведомость контроля'!L35</f>
        <v>0</v>
      </c>
      <c r="AG16" s="144">
        <f t="shared" si="11"/>
        <v>40</v>
      </c>
      <c r="AH16" s="144">
        <f t="shared" si="14"/>
        <v>-40</v>
      </c>
      <c r="AI16" s="143">
        <f t="shared" si="12"/>
        <v>0</v>
      </c>
    </row>
    <row r="17" spans="1:35">
      <c r="A17" s="138" t="s">
        <v>476</v>
      </c>
      <c r="B17" s="139"/>
      <c r="C17" s="151">
        <f>C18/B18+C19/B19</f>
        <v>222.58148148148149</v>
      </c>
      <c r="D17" s="151">
        <v>306</v>
      </c>
      <c r="E17" s="151">
        <f t="shared" si="0"/>
        <v>-83.418518518518511</v>
      </c>
      <c r="F17" s="139">
        <f t="shared" si="16"/>
        <v>72.739046235778261</v>
      </c>
      <c r="H17" s="138" t="s">
        <v>476</v>
      </c>
      <c r="I17" s="139"/>
      <c r="J17" s="140">
        <f>J18/I18+J19/I19</f>
        <v>18.61851851851852</v>
      </c>
      <c r="K17" s="151">
        <f>K18/I18+K19/I19</f>
        <v>305.51851851851848</v>
      </c>
      <c r="L17" s="151">
        <f t="shared" si="2"/>
        <v>-286.89999999999998</v>
      </c>
      <c r="M17" s="139">
        <f t="shared" si="17"/>
        <v>6.0940720087283315</v>
      </c>
      <c r="N17" s="141"/>
      <c r="O17" s="138" t="s">
        <v>476</v>
      </c>
      <c r="P17" s="139"/>
      <c r="Q17" s="151">
        <f>Q18/P18+Q19/P19</f>
        <v>0</v>
      </c>
      <c r="R17" s="151">
        <f>R18/P18+R19/P19</f>
        <v>305.51851851851848</v>
      </c>
      <c r="S17" s="151">
        <f>Q17-R17</f>
        <v>-305.51851851851848</v>
      </c>
      <c r="T17" s="139">
        <f t="shared" si="18"/>
        <v>0</v>
      </c>
      <c r="W17" s="138" t="s">
        <v>476</v>
      </c>
      <c r="X17" s="139"/>
      <c r="Y17" s="151">
        <f>Y18/X18+Y19/X19</f>
        <v>203.96296296296296</v>
      </c>
      <c r="Z17" s="151">
        <f>Z18/X18+Z19/X19</f>
        <v>305.51851851851848</v>
      </c>
      <c r="AA17" s="151">
        <f>Y17-Z17</f>
        <v>-101.55555555555551</v>
      </c>
      <c r="AB17" s="139">
        <f t="shared" si="19"/>
        <v>66.759607225118202</v>
      </c>
      <c r="AD17" s="138" t="s">
        <v>476</v>
      </c>
      <c r="AE17" s="139"/>
      <c r="AF17" s="151">
        <f>AF18/AE18+AF19/AE19</f>
        <v>0</v>
      </c>
      <c r="AG17" s="151">
        <f>AG18/AE18+AG19/AE19</f>
        <v>305.51851851851848</v>
      </c>
      <c r="AH17" s="151">
        <f>AF17-AG17</f>
        <v>-305.51851851851848</v>
      </c>
      <c r="AI17" s="139">
        <f t="shared" si="12"/>
        <v>0</v>
      </c>
    </row>
    <row r="18" spans="1:35" ht="82.5" customHeight="1">
      <c r="A18" s="142" t="s">
        <v>477</v>
      </c>
      <c r="B18" s="143">
        <v>1</v>
      </c>
      <c r="C18" s="144">
        <f>J18+Q18+Y18+AF18</f>
        <v>131</v>
      </c>
      <c r="D18" s="144">
        <v>187</v>
      </c>
      <c r="E18" s="144">
        <f t="shared" si="0"/>
        <v>-56</v>
      </c>
      <c r="F18" s="143">
        <f t="shared" si="16"/>
        <v>70.053475935828871</v>
      </c>
      <c r="H18" s="142" t="s">
        <v>477</v>
      </c>
      <c r="I18" s="143">
        <v>1</v>
      </c>
      <c r="J18" s="144">
        <f>'Справочно_Ведомость контроля'!F11</f>
        <v>0</v>
      </c>
      <c r="K18" s="144">
        <f>Z18</f>
        <v>187</v>
      </c>
      <c r="L18" s="144">
        <f t="shared" si="2"/>
        <v>-187</v>
      </c>
      <c r="M18" s="143">
        <f t="shared" si="17"/>
        <v>0</v>
      </c>
      <c r="N18" s="146"/>
      <c r="O18" s="142" t="s">
        <v>477</v>
      </c>
      <c r="P18" s="143">
        <v>1</v>
      </c>
      <c r="Q18" s="144">
        <f>'Справочно_Ведомость контроля'!H11</f>
        <v>0</v>
      </c>
      <c r="R18" s="144">
        <f>AG18</f>
        <v>187</v>
      </c>
      <c r="S18" s="144">
        <f t="shared" ref="S18:S30" si="20">Q18-R18</f>
        <v>-187</v>
      </c>
      <c r="T18" s="143">
        <f t="shared" si="18"/>
        <v>0</v>
      </c>
      <c r="W18" s="142" t="s">
        <v>477</v>
      </c>
      <c r="X18" s="143">
        <v>1</v>
      </c>
      <c r="Y18" s="144">
        <f>'Справочно_Ведомость контроля'!J11</f>
        <v>131</v>
      </c>
      <c r="Z18" s="144">
        <f>D18</f>
        <v>187</v>
      </c>
      <c r="AA18" s="144">
        <f t="shared" si="5"/>
        <v>-56</v>
      </c>
      <c r="AB18" s="143">
        <f t="shared" si="19"/>
        <v>70.053475935828871</v>
      </c>
      <c r="AD18" s="142" t="s">
        <v>477</v>
      </c>
      <c r="AE18" s="143">
        <v>1</v>
      </c>
      <c r="AF18" s="144">
        <f>'Справочно_Ведомость контроля'!L11</f>
        <v>0</v>
      </c>
      <c r="AG18" s="144">
        <f>K18</f>
        <v>187</v>
      </c>
      <c r="AH18" s="144">
        <f>AF18-AG18</f>
        <v>-187</v>
      </c>
      <c r="AI18" s="143">
        <f t="shared" si="12"/>
        <v>0</v>
      </c>
    </row>
    <row r="19" spans="1:35">
      <c r="A19" s="142" t="s">
        <v>478</v>
      </c>
      <c r="B19" s="143">
        <v>2.7</v>
      </c>
      <c r="C19" s="144">
        <f>J19+Q19+Y19+AF19</f>
        <v>247.27</v>
      </c>
      <c r="D19" s="144">
        <v>320</v>
      </c>
      <c r="E19" s="144">
        <f t="shared" si="0"/>
        <v>-72.72999999999999</v>
      </c>
      <c r="F19" s="143">
        <f t="shared" si="16"/>
        <v>77.271874999999994</v>
      </c>
      <c r="H19" s="142" t="s">
        <v>478</v>
      </c>
      <c r="I19" s="143">
        <v>2.7</v>
      </c>
      <c r="J19" s="144">
        <f>'Справочно_Ведомость контроля'!F12+'Справочно_Ведомость контроля'!F13</f>
        <v>50.27000000000001</v>
      </c>
      <c r="K19" s="144">
        <f>Z19</f>
        <v>320</v>
      </c>
      <c r="L19" s="144">
        <f t="shared" si="2"/>
        <v>-269.73</v>
      </c>
      <c r="M19" s="143">
        <f t="shared" si="17"/>
        <v>15.709375000000003</v>
      </c>
      <c r="N19" s="146"/>
      <c r="O19" s="142" t="s">
        <v>478</v>
      </c>
      <c r="P19" s="143">
        <v>2.7</v>
      </c>
      <c r="Q19" s="144">
        <f>'Справочно_Ведомость контроля'!H12+'Справочно_Ведомость контроля'!H13</f>
        <v>0</v>
      </c>
      <c r="R19" s="144">
        <f>AG19</f>
        <v>320</v>
      </c>
      <c r="S19" s="144">
        <f t="shared" si="20"/>
        <v>-320</v>
      </c>
      <c r="T19" s="143">
        <f t="shared" si="18"/>
        <v>0</v>
      </c>
      <c r="W19" s="142" t="s">
        <v>478</v>
      </c>
      <c r="X19" s="143">
        <v>2.7</v>
      </c>
      <c r="Y19" s="144">
        <f>'Справочно_Ведомость контроля'!J12+'Справочно_Ведомость контроля'!J13</f>
        <v>197</v>
      </c>
      <c r="Z19" s="144">
        <f>D19</f>
        <v>320</v>
      </c>
      <c r="AA19" s="144">
        <f t="shared" si="5"/>
        <v>-123</v>
      </c>
      <c r="AB19" s="143">
        <f t="shared" si="19"/>
        <v>61.5625</v>
      </c>
      <c r="AD19" s="142" t="s">
        <v>478</v>
      </c>
      <c r="AE19" s="143">
        <v>2.7</v>
      </c>
      <c r="AF19" s="144">
        <f>'Справочно_Ведомость контроля'!L12+'Справочно_Ведомость контроля'!L13</f>
        <v>0</v>
      </c>
      <c r="AG19" s="144">
        <f>K19</f>
        <v>320</v>
      </c>
      <c r="AH19" s="144">
        <f>AF19-AG19</f>
        <v>-320</v>
      </c>
      <c r="AI19" s="143">
        <f t="shared" si="12"/>
        <v>0</v>
      </c>
    </row>
    <row r="20" spans="1:35">
      <c r="A20" s="138" t="s">
        <v>479</v>
      </c>
      <c r="B20" s="139"/>
      <c r="C20" s="151">
        <f>C21/B21+C22/B22+C23/B23</f>
        <v>543.20000000000005</v>
      </c>
      <c r="D20" s="151">
        <v>581</v>
      </c>
      <c r="E20" s="151">
        <f t="shared" si="0"/>
        <v>-37.799999999999955</v>
      </c>
      <c r="F20" s="139">
        <f t="shared" si="16"/>
        <v>93.493975903614469</v>
      </c>
      <c r="H20" s="138" t="s">
        <v>479</v>
      </c>
      <c r="I20" s="139"/>
      <c r="J20" s="140">
        <f>J21/I21+J22/I22+J23/I23</f>
        <v>27.366666666666667</v>
      </c>
      <c r="K20" s="151">
        <f>K21/I21+K22/I22+K23/I23</f>
        <v>580.55555555555566</v>
      </c>
      <c r="L20" s="151">
        <f t="shared" si="2"/>
        <v>-553.18888888888898</v>
      </c>
      <c r="M20" s="139">
        <f t="shared" si="17"/>
        <v>4.7138755980861236</v>
      </c>
      <c r="N20" s="141"/>
      <c r="O20" s="138" t="s">
        <v>479</v>
      </c>
      <c r="P20" s="139"/>
      <c r="Q20" s="151">
        <f>Q21/P21+Q22/P22+Q23/P23</f>
        <v>283.33333333333337</v>
      </c>
      <c r="R20" s="151">
        <f>R21/P21+R22/P22+R23/P23</f>
        <v>580.55555555555566</v>
      </c>
      <c r="S20" s="151">
        <f t="shared" si="20"/>
        <v>-297.22222222222229</v>
      </c>
      <c r="T20" s="139">
        <f t="shared" si="18"/>
        <v>48.803827751196167</v>
      </c>
      <c r="W20" s="138" t="s">
        <v>479</v>
      </c>
      <c r="X20" s="139"/>
      <c r="Y20" s="151">
        <f>Y21/X21+Y22/X22+Y23/X23</f>
        <v>82.5</v>
      </c>
      <c r="Z20" s="151">
        <f>Z21/X21+Z22/X22+Z23/X23</f>
        <v>580.55555555555566</v>
      </c>
      <c r="AA20" s="151">
        <f t="shared" si="5"/>
        <v>-498.05555555555566</v>
      </c>
      <c r="AB20" s="139">
        <f t="shared" si="19"/>
        <v>14.210526315789471</v>
      </c>
      <c r="AD20" s="138" t="s">
        <v>479</v>
      </c>
      <c r="AE20" s="139"/>
      <c r="AF20" s="151">
        <f>AF21/AE21+AF22/AE22+AF23/AE23</f>
        <v>150</v>
      </c>
      <c r="AG20" s="151">
        <f>AG21/AE21+AG22/AE22+AG23/AE23</f>
        <v>580.55555555555566</v>
      </c>
      <c r="AH20" s="151">
        <f t="shared" ref="AH20:AH30" si="21">AF20-AG20</f>
        <v>-430.55555555555566</v>
      </c>
      <c r="AI20" s="139">
        <f t="shared" si="12"/>
        <v>25.837320574162675</v>
      </c>
    </row>
    <row r="21" spans="1:35">
      <c r="A21" s="142" t="s">
        <v>445</v>
      </c>
      <c r="B21" s="143">
        <v>1</v>
      </c>
      <c r="C21" s="144">
        <f>J21+Q21+Y21+AF21</f>
        <v>331.2</v>
      </c>
      <c r="D21" s="144">
        <v>185</v>
      </c>
      <c r="E21" s="144">
        <f t="shared" si="0"/>
        <v>146.19999999999999</v>
      </c>
      <c r="F21" s="143">
        <f t="shared" si="16"/>
        <v>179.02702702702703</v>
      </c>
      <c r="H21" s="142" t="s">
        <v>445</v>
      </c>
      <c r="I21" s="143">
        <v>1</v>
      </c>
      <c r="J21" s="145">
        <f>'Справочно_Ведомость контроля'!F14</f>
        <v>10.7</v>
      </c>
      <c r="K21" s="144">
        <f>Z21</f>
        <v>185</v>
      </c>
      <c r="L21" s="144">
        <f t="shared" si="2"/>
        <v>-174.3</v>
      </c>
      <c r="M21" s="143">
        <f t="shared" si="17"/>
        <v>5.7837837837837842</v>
      </c>
      <c r="N21" s="146"/>
      <c r="O21" s="142" t="s">
        <v>445</v>
      </c>
      <c r="P21" s="143">
        <v>1</v>
      </c>
      <c r="Q21" s="145">
        <f>'Справочно_Ведомость контроля'!H14</f>
        <v>150</v>
      </c>
      <c r="R21" s="144">
        <f>AG21</f>
        <v>185</v>
      </c>
      <c r="S21" s="144">
        <f t="shared" si="20"/>
        <v>-35</v>
      </c>
      <c r="T21" s="143">
        <f t="shared" si="18"/>
        <v>81.081081081081081</v>
      </c>
      <c r="W21" s="142" t="s">
        <v>445</v>
      </c>
      <c r="X21" s="143">
        <v>1</v>
      </c>
      <c r="Y21" s="145">
        <f>'Справочно_Ведомость контроля'!J14</f>
        <v>20.5</v>
      </c>
      <c r="Z21" s="144">
        <f>D21</f>
        <v>185</v>
      </c>
      <c r="AA21" s="144">
        <f t="shared" si="5"/>
        <v>-164.5</v>
      </c>
      <c r="AB21" s="143">
        <f t="shared" si="19"/>
        <v>11.081081081081081</v>
      </c>
      <c r="AD21" s="142" t="s">
        <v>445</v>
      </c>
      <c r="AE21" s="143">
        <v>1</v>
      </c>
      <c r="AF21" s="145">
        <f>'Справочно_Ведомость контроля'!L14</f>
        <v>150</v>
      </c>
      <c r="AG21" s="144">
        <f>K21</f>
        <v>185</v>
      </c>
      <c r="AH21" s="144">
        <f t="shared" si="21"/>
        <v>-35</v>
      </c>
      <c r="AI21" s="143">
        <f t="shared" si="12"/>
        <v>81.081081081081081</v>
      </c>
    </row>
    <row r="22" spans="1:35">
      <c r="A22" s="142" t="s">
        <v>480</v>
      </c>
      <c r="B22" s="143">
        <v>0.15</v>
      </c>
      <c r="C22" s="144">
        <f>J22+Q22+Y22+AF22</f>
        <v>31.8</v>
      </c>
      <c r="D22" s="144">
        <v>26</v>
      </c>
      <c r="E22" s="144">
        <f t="shared" si="0"/>
        <v>5.8000000000000007</v>
      </c>
      <c r="F22" s="143">
        <f t="shared" si="16"/>
        <v>122.30769230769231</v>
      </c>
      <c r="H22" s="142" t="s">
        <v>480</v>
      </c>
      <c r="I22" s="143">
        <v>0.15</v>
      </c>
      <c r="J22" s="145">
        <f>'Справочно_Ведомость контроля'!F15+'Справочно_Ведомость контроля'!F16+'Справочно_Ведомость контроля'!F17+'Справочно_Ведомость контроля'!F18</f>
        <v>2.5</v>
      </c>
      <c r="K22" s="144">
        <f>Z22</f>
        <v>26</v>
      </c>
      <c r="L22" s="144">
        <f t="shared" si="2"/>
        <v>-23.5</v>
      </c>
      <c r="M22" s="143">
        <f t="shared" si="17"/>
        <v>9.615384615384615</v>
      </c>
      <c r="N22" s="146"/>
      <c r="O22" s="142" t="s">
        <v>480</v>
      </c>
      <c r="P22" s="143">
        <v>0.15</v>
      </c>
      <c r="Q22" s="145">
        <f>'Справочно_Ведомость контроля'!H15+'Справочно_Ведомость контроля'!H16+'Справочно_Ведомость контроля'!H17+'Справочно_Ведомость контроля'!H18</f>
        <v>20</v>
      </c>
      <c r="R22" s="144">
        <f>AG22</f>
        <v>26</v>
      </c>
      <c r="S22" s="144">
        <f t="shared" si="20"/>
        <v>-6</v>
      </c>
      <c r="T22" s="143">
        <f t="shared" si="18"/>
        <v>76.92307692307692</v>
      </c>
      <c r="W22" s="142" t="s">
        <v>480</v>
      </c>
      <c r="X22" s="143">
        <v>0.15</v>
      </c>
      <c r="Y22" s="145">
        <f>'Справочно_Ведомость контроля'!J15+'Справочно_Ведомость контроля'!J16+'Справочно_Ведомость контроля'!J17+'Справочно_Ведомость контроля'!J18</f>
        <v>9.3000000000000007</v>
      </c>
      <c r="Z22" s="144">
        <f>D22</f>
        <v>26</v>
      </c>
      <c r="AA22" s="144">
        <f t="shared" si="5"/>
        <v>-16.7</v>
      </c>
      <c r="AB22" s="143">
        <f t="shared" si="19"/>
        <v>35.769230769230774</v>
      </c>
      <c r="AD22" s="142" t="s">
        <v>480</v>
      </c>
      <c r="AE22" s="143">
        <v>0.15</v>
      </c>
      <c r="AF22" s="145">
        <f>'Справочно_Ведомость контроля'!L15+'Справочно_Ведомость контроля'!L16+'Справочно_Ведомость контроля'!L17+'Справочно_Ведомость контроля'!L18</f>
        <v>0</v>
      </c>
      <c r="AG22" s="144">
        <f>K22</f>
        <v>26</v>
      </c>
      <c r="AH22" s="144">
        <f t="shared" si="21"/>
        <v>-26</v>
      </c>
      <c r="AI22" s="143">
        <f t="shared" si="12"/>
        <v>0</v>
      </c>
    </row>
    <row r="23" spans="1:35" ht="33" customHeight="1">
      <c r="A23" s="142" t="s">
        <v>481</v>
      </c>
      <c r="B23" s="143">
        <v>0.9</v>
      </c>
      <c r="C23" s="144">
        <f t="shared" ref="C23:C44" si="22">J23+Q23+Y23+AF23</f>
        <v>0</v>
      </c>
      <c r="D23" s="144">
        <v>200</v>
      </c>
      <c r="E23" s="144">
        <f t="shared" si="0"/>
        <v>-200</v>
      </c>
      <c r="F23" s="143">
        <f t="shared" si="16"/>
        <v>0</v>
      </c>
      <c r="H23" s="142" t="s">
        <v>481</v>
      </c>
      <c r="I23" s="143">
        <v>0.9</v>
      </c>
      <c r="J23" s="145">
        <f>'Справочно_Ведомость контроля'!F19</f>
        <v>0</v>
      </c>
      <c r="K23" s="144">
        <f>Z23</f>
        <v>200</v>
      </c>
      <c r="L23" s="144">
        <f t="shared" si="2"/>
        <v>-200</v>
      </c>
      <c r="M23" s="143">
        <f t="shared" si="17"/>
        <v>0</v>
      </c>
      <c r="N23" s="146"/>
      <c r="O23" s="142" t="s">
        <v>481</v>
      </c>
      <c r="P23" s="143">
        <v>0.9</v>
      </c>
      <c r="Q23" s="145">
        <f>'Справочно_Ведомость контроля'!H19</f>
        <v>0</v>
      </c>
      <c r="R23" s="144">
        <f>AG23</f>
        <v>200</v>
      </c>
      <c r="S23" s="144">
        <f t="shared" si="20"/>
        <v>-200</v>
      </c>
      <c r="T23" s="143">
        <f t="shared" si="18"/>
        <v>0</v>
      </c>
      <c r="W23" s="142" t="s">
        <v>481</v>
      </c>
      <c r="X23" s="143">
        <v>0.9</v>
      </c>
      <c r="Y23" s="145">
        <f>'Справочно_Ведомость контроля'!J19</f>
        <v>0</v>
      </c>
      <c r="Z23" s="144">
        <f>D23</f>
        <v>200</v>
      </c>
      <c r="AA23" s="144">
        <f t="shared" si="5"/>
        <v>-200</v>
      </c>
      <c r="AB23" s="143">
        <f t="shared" si="19"/>
        <v>0</v>
      </c>
      <c r="AD23" s="142" t="s">
        <v>481</v>
      </c>
      <c r="AE23" s="143">
        <v>0.9</v>
      </c>
      <c r="AF23" s="145">
        <f>'Справочно_Ведомость контроля'!L19</f>
        <v>0</v>
      </c>
      <c r="AG23" s="144">
        <f>K23</f>
        <v>200</v>
      </c>
      <c r="AH23" s="144">
        <f t="shared" si="21"/>
        <v>-200</v>
      </c>
      <c r="AI23" s="143">
        <f t="shared" si="12"/>
        <v>0</v>
      </c>
    </row>
    <row r="24" spans="1:35" ht="42">
      <c r="A24" s="142" t="s">
        <v>482</v>
      </c>
      <c r="B24" s="143"/>
      <c r="C24" s="144">
        <f t="shared" si="22"/>
        <v>0</v>
      </c>
      <c r="D24" s="152">
        <v>0</v>
      </c>
      <c r="E24" s="144">
        <f t="shared" si="0"/>
        <v>0</v>
      </c>
      <c r="F24" s="143">
        <v>0</v>
      </c>
      <c r="H24" s="142" t="s">
        <v>482</v>
      </c>
      <c r="I24" s="143"/>
      <c r="J24" s="145"/>
      <c r="K24" s="144">
        <f>Z24</f>
        <v>0</v>
      </c>
      <c r="L24" s="144">
        <f t="shared" si="2"/>
        <v>0</v>
      </c>
      <c r="M24" s="143">
        <v>0</v>
      </c>
      <c r="N24" s="146"/>
      <c r="O24" s="142" t="s">
        <v>482</v>
      </c>
      <c r="P24" s="143"/>
      <c r="Q24" s="145"/>
      <c r="R24" s="144">
        <f>AG24</f>
        <v>0</v>
      </c>
      <c r="S24" s="144">
        <f t="shared" si="20"/>
        <v>0</v>
      </c>
      <c r="T24" s="143">
        <v>0</v>
      </c>
      <c r="W24" s="142" t="s">
        <v>482</v>
      </c>
      <c r="X24" s="143"/>
      <c r="Y24" s="145"/>
      <c r="Z24" s="144">
        <f>D24</f>
        <v>0</v>
      </c>
      <c r="AA24" s="144">
        <f t="shared" si="5"/>
        <v>0</v>
      </c>
      <c r="AB24" s="143">
        <v>0</v>
      </c>
      <c r="AD24" s="142" t="s">
        <v>482</v>
      </c>
      <c r="AE24" s="143"/>
      <c r="AF24" s="145"/>
      <c r="AG24" s="144">
        <f>K24</f>
        <v>0</v>
      </c>
      <c r="AH24" s="144">
        <f>AF24-AG24</f>
        <v>0</v>
      </c>
      <c r="AI24" s="143" t="e">
        <f t="shared" si="12"/>
        <v>#DIV/0!</v>
      </c>
    </row>
    <row r="25" spans="1:35" ht="42">
      <c r="A25" s="138" t="s">
        <v>483</v>
      </c>
      <c r="B25" s="139"/>
      <c r="C25" s="151">
        <f>C26/B26+C27/B27+C28/B28+C29/B29+C30/B30</f>
        <v>192.17714285714288</v>
      </c>
      <c r="D25" s="151">
        <v>409</v>
      </c>
      <c r="E25" s="151">
        <f t="shared" si="0"/>
        <v>-216.82285714285712</v>
      </c>
      <c r="F25" s="139">
        <f t="shared" ref="F25:F30" si="23">C25*100/D25</f>
        <v>46.987076493188972</v>
      </c>
      <c r="H25" s="138" t="s">
        <v>483</v>
      </c>
      <c r="I25" s="139"/>
      <c r="J25" s="140">
        <f>J26/I26+J27/I27+J28/I28+J29/I29+J30/I30</f>
        <v>93.786666666666662</v>
      </c>
      <c r="K25" s="151">
        <f>K26/I26+K27/I27+K28/I28+K29/I29+K30/I30</f>
        <v>408.57142857142856</v>
      </c>
      <c r="L25" s="151">
        <f t="shared" si="2"/>
        <v>-314.78476190476192</v>
      </c>
      <c r="M25" s="139">
        <f t="shared" ref="M25:M30" si="24">J25*100/K25</f>
        <v>22.954778554778553</v>
      </c>
      <c r="N25" s="141"/>
      <c r="O25" s="138" t="s">
        <v>483</v>
      </c>
      <c r="P25" s="139"/>
      <c r="Q25" s="151">
        <f>Q26/P26+Q27/P27+Q28/P28+Q29/P29+Q30/P30</f>
        <v>0</v>
      </c>
      <c r="R25" s="151">
        <f>R26/P26+R27/P27+R28/P28+R29/P29+R30/P30</f>
        <v>408.57142857142856</v>
      </c>
      <c r="S25" s="151">
        <f t="shared" si="20"/>
        <v>-408.57142857142856</v>
      </c>
      <c r="T25" s="139">
        <f t="shared" ref="T25:T30" si="25">Q25*100/R25</f>
        <v>0</v>
      </c>
      <c r="W25" s="138" t="s">
        <v>483</v>
      </c>
      <c r="X25" s="139"/>
      <c r="Y25" s="151">
        <f>Y26/X26+Y27/X27+Y28/X28+Y29/X29+Y30/X30</f>
        <v>98.390476190476193</v>
      </c>
      <c r="Z25" s="151">
        <f>Z26/X26+Z27/X27+Z28/X28+Z29/X29+Z30/X30</f>
        <v>408.57142857142856</v>
      </c>
      <c r="AA25" s="151">
        <f t="shared" si="5"/>
        <v>-310.18095238095236</v>
      </c>
      <c r="AB25" s="139">
        <f t="shared" ref="AB25:AB30" si="26">Y25*100/Z25</f>
        <v>24.081585081585082</v>
      </c>
      <c r="AD25" s="138" t="s">
        <v>483</v>
      </c>
      <c r="AE25" s="139"/>
      <c r="AF25" s="151">
        <f>AF26/AE26+AF27/AE27+AF28/AE28+AF29/AE29+AF30/AE30</f>
        <v>0</v>
      </c>
      <c r="AG25" s="151">
        <f>AG26/AE26+AG27/AE27+AG28/AE28+AG29/AE29+AG30/AE30</f>
        <v>408.57142857142856</v>
      </c>
      <c r="AH25" s="151">
        <f t="shared" si="21"/>
        <v>-408.57142857142856</v>
      </c>
      <c r="AI25" s="139">
        <f t="shared" si="12"/>
        <v>0</v>
      </c>
    </row>
    <row r="26" spans="1:35" ht="66" customHeight="1">
      <c r="A26" s="142" t="s">
        <v>50</v>
      </c>
      <c r="B26" s="143">
        <v>1.5</v>
      </c>
      <c r="C26" s="144">
        <f t="shared" si="22"/>
        <v>121.98</v>
      </c>
      <c r="D26" s="144">
        <v>120</v>
      </c>
      <c r="E26" s="144">
        <f t="shared" si="0"/>
        <v>1.980000000000004</v>
      </c>
      <c r="F26" s="143">
        <f t="shared" si="23"/>
        <v>101.65</v>
      </c>
      <c r="H26" s="142" t="s">
        <v>50</v>
      </c>
      <c r="I26" s="143">
        <v>1.5</v>
      </c>
      <c r="J26" s="145">
        <f>'Справочно_Ведомость контроля'!F6</f>
        <v>55.180000000000007</v>
      </c>
      <c r="K26" s="144">
        <f>Z26</f>
        <v>120</v>
      </c>
      <c r="L26" s="144">
        <f t="shared" si="2"/>
        <v>-64.819999999999993</v>
      </c>
      <c r="M26" s="143">
        <f t="shared" si="24"/>
        <v>45.983333333333341</v>
      </c>
      <c r="N26" s="146"/>
      <c r="O26" s="142" t="s">
        <v>50</v>
      </c>
      <c r="P26" s="143">
        <v>1.5</v>
      </c>
      <c r="Q26" s="145">
        <f>'Справочно_Ведомость контроля'!H6</f>
        <v>0</v>
      </c>
      <c r="R26" s="144">
        <f>AG26</f>
        <v>120</v>
      </c>
      <c r="S26" s="144">
        <f t="shared" si="20"/>
        <v>-120</v>
      </c>
      <c r="T26" s="143">
        <f t="shared" si="25"/>
        <v>0</v>
      </c>
      <c r="W26" s="142" t="s">
        <v>50</v>
      </c>
      <c r="X26" s="143">
        <v>1.5</v>
      </c>
      <c r="Y26" s="145">
        <f>'Справочно_Ведомость контроля'!J6</f>
        <v>66.8</v>
      </c>
      <c r="Z26" s="144">
        <f>D26</f>
        <v>120</v>
      </c>
      <c r="AA26" s="144">
        <f t="shared" si="5"/>
        <v>-53.2</v>
      </c>
      <c r="AB26" s="143">
        <f t="shared" si="26"/>
        <v>55.666666666666664</v>
      </c>
      <c r="AD26" s="142" t="s">
        <v>50</v>
      </c>
      <c r="AE26" s="143">
        <v>1.5</v>
      </c>
      <c r="AF26" s="145">
        <f>'Справочно_Ведомость контроля'!L6</f>
        <v>0</v>
      </c>
      <c r="AG26" s="144">
        <f>K26</f>
        <v>120</v>
      </c>
      <c r="AH26" s="151">
        <f t="shared" si="21"/>
        <v>-120</v>
      </c>
      <c r="AI26" s="143">
        <f t="shared" si="12"/>
        <v>0</v>
      </c>
    </row>
    <row r="27" spans="1:35" ht="82.5" customHeight="1">
      <c r="A27" s="142" t="s">
        <v>152</v>
      </c>
      <c r="B27" s="143">
        <v>1</v>
      </c>
      <c r="C27" s="144">
        <f t="shared" si="22"/>
        <v>0</v>
      </c>
      <c r="D27" s="144">
        <v>200</v>
      </c>
      <c r="E27" s="144">
        <f t="shared" si="0"/>
        <v>-200</v>
      </c>
      <c r="F27" s="143">
        <f t="shared" si="23"/>
        <v>0</v>
      </c>
      <c r="H27" s="142" t="s">
        <v>152</v>
      </c>
      <c r="I27" s="143">
        <v>1</v>
      </c>
      <c r="J27" s="145">
        <f>'Справочно_Ведомость контроля'!F7</f>
        <v>0</v>
      </c>
      <c r="K27" s="144">
        <f>Z27</f>
        <v>200</v>
      </c>
      <c r="L27" s="144">
        <f t="shared" si="2"/>
        <v>-200</v>
      </c>
      <c r="M27" s="143">
        <f t="shared" si="24"/>
        <v>0</v>
      </c>
      <c r="N27" s="146"/>
      <c r="O27" s="142" t="s">
        <v>152</v>
      </c>
      <c r="P27" s="143">
        <v>1</v>
      </c>
      <c r="Q27" s="145">
        <f>'Справочно_Ведомость контроля'!H7</f>
        <v>0</v>
      </c>
      <c r="R27" s="144">
        <f>AG27</f>
        <v>200</v>
      </c>
      <c r="S27" s="144">
        <f t="shared" si="20"/>
        <v>-200</v>
      </c>
      <c r="T27" s="143">
        <f t="shared" si="25"/>
        <v>0</v>
      </c>
      <c r="W27" s="142" t="s">
        <v>152</v>
      </c>
      <c r="X27" s="143">
        <v>1</v>
      </c>
      <c r="Y27" s="145">
        <f>'Справочно_Ведомость контроля'!J7</f>
        <v>0</v>
      </c>
      <c r="Z27" s="144">
        <f>D27</f>
        <v>200</v>
      </c>
      <c r="AA27" s="144">
        <f t="shared" si="5"/>
        <v>-200</v>
      </c>
      <c r="AB27" s="143">
        <f t="shared" si="26"/>
        <v>0</v>
      </c>
      <c r="AD27" s="142" t="s">
        <v>152</v>
      </c>
      <c r="AE27" s="143">
        <v>1</v>
      </c>
      <c r="AF27" s="145">
        <f>'Справочно_Ведомость контроля'!L7</f>
        <v>0</v>
      </c>
      <c r="AG27" s="144">
        <f>K27</f>
        <v>200</v>
      </c>
      <c r="AH27" s="151">
        <f t="shared" si="21"/>
        <v>-200</v>
      </c>
      <c r="AI27" s="143">
        <f t="shared" si="12"/>
        <v>0</v>
      </c>
    </row>
    <row r="28" spans="1:35">
      <c r="A28" s="142" t="s">
        <v>442</v>
      </c>
      <c r="B28" s="143">
        <v>0.7</v>
      </c>
      <c r="C28" s="144">
        <f t="shared" si="22"/>
        <v>77.599999999999994</v>
      </c>
      <c r="D28" s="144">
        <v>50</v>
      </c>
      <c r="E28" s="144">
        <f t="shared" si="0"/>
        <v>27.599999999999994</v>
      </c>
      <c r="F28" s="143">
        <f t="shared" si="23"/>
        <v>155.19999999999999</v>
      </c>
      <c r="H28" s="142" t="s">
        <v>442</v>
      </c>
      <c r="I28" s="143">
        <v>0.7</v>
      </c>
      <c r="J28" s="145">
        <f>'Справочно_Ведомость контроля'!F9</f>
        <v>39.9</v>
      </c>
      <c r="K28" s="144">
        <f>Z28</f>
        <v>50</v>
      </c>
      <c r="L28" s="144">
        <f t="shared" si="2"/>
        <v>-10.100000000000001</v>
      </c>
      <c r="M28" s="143">
        <f t="shared" si="24"/>
        <v>79.8</v>
      </c>
      <c r="N28" s="146"/>
      <c r="O28" s="142" t="s">
        <v>442</v>
      </c>
      <c r="P28" s="143">
        <v>0.7</v>
      </c>
      <c r="Q28" s="145">
        <f>'Справочно_Ведомость контроля'!H9</f>
        <v>0</v>
      </c>
      <c r="R28" s="144">
        <f>AG28</f>
        <v>50</v>
      </c>
      <c r="S28" s="144">
        <f t="shared" si="20"/>
        <v>-50</v>
      </c>
      <c r="T28" s="143">
        <f t="shared" si="25"/>
        <v>0</v>
      </c>
      <c r="W28" s="142" t="s">
        <v>442</v>
      </c>
      <c r="X28" s="143">
        <v>0.7</v>
      </c>
      <c r="Y28" s="145">
        <f>'Справочно_Ведомость контроля'!J9</f>
        <v>37.700000000000003</v>
      </c>
      <c r="Z28" s="144">
        <f>D28</f>
        <v>50</v>
      </c>
      <c r="AA28" s="144">
        <f t="shared" si="5"/>
        <v>-12.299999999999997</v>
      </c>
      <c r="AB28" s="143">
        <f t="shared" si="26"/>
        <v>75.400000000000006</v>
      </c>
      <c r="AD28" s="142" t="s">
        <v>442</v>
      </c>
      <c r="AE28" s="143">
        <v>0.7</v>
      </c>
      <c r="AF28" s="145">
        <f>'Справочно_Ведомость контроля'!L9</f>
        <v>0</v>
      </c>
      <c r="AG28" s="144">
        <f>K28</f>
        <v>50</v>
      </c>
      <c r="AH28" s="151">
        <f t="shared" si="21"/>
        <v>-50</v>
      </c>
      <c r="AI28" s="143">
        <f t="shared" si="12"/>
        <v>0</v>
      </c>
    </row>
    <row r="29" spans="1:35">
      <c r="A29" s="142" t="s">
        <v>335</v>
      </c>
      <c r="B29" s="143">
        <v>0.7</v>
      </c>
      <c r="C29" s="144">
        <f t="shared" si="22"/>
        <v>0</v>
      </c>
      <c r="D29" s="144">
        <v>20</v>
      </c>
      <c r="E29" s="144">
        <f t="shared" si="0"/>
        <v>-20</v>
      </c>
      <c r="F29" s="143">
        <f t="shared" si="23"/>
        <v>0</v>
      </c>
      <c r="H29" s="142" t="s">
        <v>335</v>
      </c>
      <c r="I29" s="143">
        <v>0.7</v>
      </c>
      <c r="J29" s="145">
        <f>'Справочно_Ведомость контроля'!F10</f>
        <v>0</v>
      </c>
      <c r="K29" s="144">
        <f>Z29</f>
        <v>20</v>
      </c>
      <c r="L29" s="144">
        <f t="shared" si="2"/>
        <v>-20</v>
      </c>
      <c r="M29" s="143">
        <f t="shared" si="24"/>
        <v>0</v>
      </c>
      <c r="N29" s="146"/>
      <c r="O29" s="142" t="s">
        <v>335</v>
      </c>
      <c r="P29" s="143">
        <v>0.7</v>
      </c>
      <c r="Q29" s="145">
        <f>'Справочно_Ведомость контроля'!H10</f>
        <v>0</v>
      </c>
      <c r="R29" s="144">
        <f>AG29</f>
        <v>20</v>
      </c>
      <c r="S29" s="144">
        <f t="shared" si="20"/>
        <v>-20</v>
      </c>
      <c r="T29" s="143">
        <f t="shared" si="25"/>
        <v>0</v>
      </c>
      <c r="W29" s="142" t="s">
        <v>335</v>
      </c>
      <c r="X29" s="143">
        <v>0.7</v>
      </c>
      <c r="Y29" s="145">
        <f>'Справочно_Ведомость контроля'!J10</f>
        <v>0</v>
      </c>
      <c r="Z29" s="144">
        <f>D29</f>
        <v>20</v>
      </c>
      <c r="AA29" s="144">
        <f t="shared" si="5"/>
        <v>-20</v>
      </c>
      <c r="AB29" s="143">
        <f t="shared" si="26"/>
        <v>0</v>
      </c>
      <c r="AD29" s="142" t="s">
        <v>335</v>
      </c>
      <c r="AE29" s="143">
        <v>0.7</v>
      </c>
      <c r="AF29" s="145">
        <f>'Справочно_Ведомость контроля'!L10</f>
        <v>0</v>
      </c>
      <c r="AG29" s="144">
        <f>K29</f>
        <v>20</v>
      </c>
      <c r="AH29" s="151">
        <f t="shared" si="21"/>
        <v>-20</v>
      </c>
      <c r="AI29" s="143">
        <f t="shared" si="12"/>
        <v>0</v>
      </c>
    </row>
    <row r="30" spans="1:35" ht="82.5" customHeight="1">
      <c r="A30" s="142" t="s">
        <v>328</v>
      </c>
      <c r="B30" s="143">
        <v>0.7</v>
      </c>
      <c r="C30" s="144">
        <f t="shared" si="22"/>
        <v>0</v>
      </c>
      <c r="D30" s="144">
        <v>20</v>
      </c>
      <c r="E30" s="144">
        <f t="shared" si="0"/>
        <v>-20</v>
      </c>
      <c r="F30" s="143">
        <f t="shared" si="23"/>
        <v>0</v>
      </c>
      <c r="H30" s="142" t="s">
        <v>328</v>
      </c>
      <c r="I30" s="143">
        <v>0.7</v>
      </c>
      <c r="J30" s="145">
        <f>'Справочно_Ведомость контроля'!F8</f>
        <v>0</v>
      </c>
      <c r="K30" s="144">
        <f>Z30</f>
        <v>20</v>
      </c>
      <c r="L30" s="144">
        <f t="shared" si="2"/>
        <v>-20</v>
      </c>
      <c r="M30" s="143">
        <f t="shared" si="24"/>
        <v>0</v>
      </c>
      <c r="N30" s="146"/>
      <c r="O30" s="142" t="s">
        <v>328</v>
      </c>
      <c r="P30" s="143">
        <v>0.7</v>
      </c>
      <c r="Q30" s="145">
        <f>'Справочно_Ведомость контроля'!H8</f>
        <v>0</v>
      </c>
      <c r="R30" s="144">
        <f>AG30</f>
        <v>20</v>
      </c>
      <c r="S30" s="144">
        <f t="shared" si="20"/>
        <v>-20</v>
      </c>
      <c r="T30" s="143">
        <f t="shared" si="25"/>
        <v>0</v>
      </c>
      <c r="W30" s="142" t="s">
        <v>328</v>
      </c>
      <c r="X30" s="143">
        <v>0.7</v>
      </c>
      <c r="Y30" s="145">
        <f>'Справочно_Ведомость контроля'!J8</f>
        <v>0</v>
      </c>
      <c r="Z30" s="144">
        <f>D30</f>
        <v>20</v>
      </c>
      <c r="AA30" s="144">
        <f t="shared" si="5"/>
        <v>-20</v>
      </c>
      <c r="AB30" s="143">
        <f t="shared" si="26"/>
        <v>0</v>
      </c>
      <c r="AD30" s="142" t="s">
        <v>328</v>
      </c>
      <c r="AE30" s="143">
        <v>0.7</v>
      </c>
      <c r="AF30" s="145">
        <f>'Справочно_Ведомость контроля'!L8</f>
        <v>0</v>
      </c>
      <c r="AG30" s="144">
        <f>K30</f>
        <v>20</v>
      </c>
      <c r="AH30" s="151">
        <f t="shared" si="21"/>
        <v>-20</v>
      </c>
      <c r="AI30" s="143">
        <f t="shared" si="12"/>
        <v>0</v>
      </c>
    </row>
    <row r="31" spans="1:35" ht="28">
      <c r="A31" s="138" t="s">
        <v>484</v>
      </c>
      <c r="B31" s="139"/>
      <c r="C31" s="144">
        <f t="shared" ref="C31" si="27">J31+Y31+AF31</f>
        <v>0</v>
      </c>
      <c r="D31" s="151"/>
      <c r="E31" s="151"/>
      <c r="F31" s="139"/>
      <c r="H31" s="138" t="s">
        <v>484</v>
      </c>
      <c r="I31" s="139"/>
      <c r="J31" s="140"/>
      <c r="K31" s="151"/>
      <c r="L31" s="151"/>
      <c r="M31" s="139"/>
      <c r="N31" s="141"/>
      <c r="O31" s="138" t="s">
        <v>484</v>
      </c>
      <c r="P31" s="139"/>
      <c r="Q31" s="140"/>
      <c r="R31" s="151"/>
      <c r="S31" s="151"/>
      <c r="T31" s="139"/>
      <c r="W31" s="138" t="s">
        <v>484</v>
      </c>
      <c r="X31" s="139"/>
      <c r="Y31" s="140"/>
      <c r="Z31" s="151"/>
      <c r="AA31" s="151"/>
      <c r="AB31" s="139"/>
      <c r="AD31" s="138" t="s">
        <v>484</v>
      </c>
      <c r="AE31" s="139"/>
      <c r="AF31" s="140"/>
      <c r="AG31" s="151"/>
      <c r="AH31" s="151"/>
      <c r="AI31" s="139"/>
    </row>
    <row r="32" spans="1:35" ht="28">
      <c r="A32" s="142" t="s">
        <v>485</v>
      </c>
      <c r="B32" s="143">
        <v>2.4</v>
      </c>
      <c r="C32" s="144">
        <f t="shared" si="22"/>
        <v>0</v>
      </c>
      <c r="D32" s="144">
        <v>35</v>
      </c>
      <c r="E32" s="144">
        <f>C32-D32</f>
        <v>-35</v>
      </c>
      <c r="F32" s="143">
        <f>C32*100/D32</f>
        <v>0</v>
      </c>
      <c r="H32" s="142" t="s">
        <v>485</v>
      </c>
      <c r="I32" s="143">
        <v>2.4</v>
      </c>
      <c r="J32" s="145">
        <f>'Справочно_Ведомость контроля'!F32</f>
        <v>0</v>
      </c>
      <c r="K32" s="144">
        <f>Z32</f>
        <v>35</v>
      </c>
      <c r="L32" s="144">
        <f>J32-K32</f>
        <v>-35</v>
      </c>
      <c r="M32" s="143">
        <f>J32*100/K32</f>
        <v>0</v>
      </c>
      <c r="N32" s="146"/>
      <c r="O32" s="142" t="s">
        <v>485</v>
      </c>
      <c r="P32" s="143">
        <v>2.4</v>
      </c>
      <c r="Q32" s="145">
        <f>'Справочно_Ведомость контроля'!H32</f>
        <v>0</v>
      </c>
      <c r="R32" s="144">
        <f>AG32</f>
        <v>35</v>
      </c>
      <c r="S32" s="144">
        <f>Q32-R32</f>
        <v>-35</v>
      </c>
      <c r="T32" s="143">
        <f>Q32*100/R32</f>
        <v>0</v>
      </c>
      <c r="W32" s="142" t="s">
        <v>485</v>
      </c>
      <c r="X32" s="143">
        <v>2.4</v>
      </c>
      <c r="Y32" s="145">
        <f>'Справочно_Ведомость контроля'!J32</f>
        <v>0</v>
      </c>
      <c r="Z32" s="144">
        <f>D32</f>
        <v>35</v>
      </c>
      <c r="AA32" s="144">
        <f>Y32-Z32</f>
        <v>-35</v>
      </c>
      <c r="AB32" s="143">
        <f>Y32*100/Z32</f>
        <v>0</v>
      </c>
      <c r="AD32" s="142" t="s">
        <v>485</v>
      </c>
      <c r="AE32" s="143">
        <v>2.4</v>
      </c>
      <c r="AF32" s="145">
        <f>'Справочно_Ведомость контроля'!L32</f>
        <v>0</v>
      </c>
      <c r="AG32" s="144">
        <f>K32</f>
        <v>35</v>
      </c>
      <c r="AH32" s="144">
        <f t="shared" ref="AH32:AH33" si="28">AF32-AG32</f>
        <v>-35</v>
      </c>
      <c r="AI32" s="143">
        <f t="shared" si="12"/>
        <v>0</v>
      </c>
    </row>
    <row r="33" spans="1:35">
      <c r="A33" s="142" t="s">
        <v>286</v>
      </c>
      <c r="B33" s="143"/>
      <c r="C33" s="144">
        <f t="shared" si="22"/>
        <v>21.2</v>
      </c>
      <c r="D33" s="144">
        <v>18</v>
      </c>
      <c r="E33" s="144">
        <f>C33-D33</f>
        <v>3.1999999999999993</v>
      </c>
      <c r="F33" s="143">
        <f>C33*100/D33</f>
        <v>117.77777777777777</v>
      </c>
      <c r="H33" s="142" t="s">
        <v>286</v>
      </c>
      <c r="I33" s="143"/>
      <c r="J33" s="145">
        <f>'Справочно_Ведомость контроля'!F33</f>
        <v>6.7</v>
      </c>
      <c r="K33" s="144">
        <f>Z33</f>
        <v>18</v>
      </c>
      <c r="L33" s="144">
        <f>J33-K33</f>
        <v>-11.3</v>
      </c>
      <c r="M33" s="143">
        <f>J33*100/K33</f>
        <v>37.222222222222221</v>
      </c>
      <c r="N33" s="146"/>
      <c r="O33" s="142" t="s">
        <v>286</v>
      </c>
      <c r="P33" s="143"/>
      <c r="Q33" s="145">
        <f>'Справочно_Ведомость контроля'!H33</f>
        <v>0</v>
      </c>
      <c r="R33" s="144">
        <f>AG33</f>
        <v>18</v>
      </c>
      <c r="S33" s="144">
        <f>Q33-R33</f>
        <v>-18</v>
      </c>
      <c r="T33" s="143">
        <f>Q33*100/R33</f>
        <v>0</v>
      </c>
      <c r="W33" s="142" t="s">
        <v>286</v>
      </c>
      <c r="X33" s="143"/>
      <c r="Y33" s="145">
        <f>'Справочно_Ведомость контроля'!J33</f>
        <v>14.5</v>
      </c>
      <c r="Z33" s="144">
        <f>D33</f>
        <v>18</v>
      </c>
      <c r="AA33" s="144">
        <f>Y33-Z33</f>
        <v>-3.5</v>
      </c>
      <c r="AB33" s="143">
        <f>Y33*100/Z33</f>
        <v>80.555555555555557</v>
      </c>
      <c r="AD33" s="142" t="s">
        <v>286</v>
      </c>
      <c r="AE33" s="143"/>
      <c r="AF33" s="145">
        <f>'Справочно_Ведомость контроля'!L33</f>
        <v>0</v>
      </c>
      <c r="AG33" s="144">
        <f>K33</f>
        <v>18</v>
      </c>
      <c r="AH33" s="144">
        <f t="shared" si="28"/>
        <v>-18</v>
      </c>
      <c r="AI33" s="143">
        <f t="shared" si="12"/>
        <v>0</v>
      </c>
    </row>
    <row r="34" spans="1:35" ht="28">
      <c r="A34" s="138" t="s">
        <v>486</v>
      </c>
      <c r="B34" s="139"/>
      <c r="C34" s="151">
        <f>C35/B35+C36/B36</f>
        <v>0</v>
      </c>
      <c r="D34" s="151">
        <v>45</v>
      </c>
      <c r="E34" s="151">
        <f>C34-D34</f>
        <v>-45</v>
      </c>
      <c r="F34" s="139">
        <f>C34*100/D34</f>
        <v>0</v>
      </c>
      <c r="H34" s="138" t="s">
        <v>486</v>
      </c>
      <c r="I34" s="139"/>
      <c r="J34" s="140">
        <f>J35/I35+J36/I36</f>
        <v>0</v>
      </c>
      <c r="K34" s="151">
        <f>K35/I35+K36/I36</f>
        <v>45</v>
      </c>
      <c r="L34" s="151">
        <f>J34-K34</f>
        <v>-45</v>
      </c>
      <c r="M34" s="139">
        <f>J34*100/K34</f>
        <v>0</v>
      </c>
      <c r="N34" s="141"/>
      <c r="O34" s="138" t="s">
        <v>486</v>
      </c>
      <c r="P34" s="139"/>
      <c r="Q34" s="140">
        <f>Q35/P35+Q36/P36</f>
        <v>0</v>
      </c>
      <c r="R34" s="151">
        <f>R35/P35+R36/P36</f>
        <v>45</v>
      </c>
      <c r="S34" s="151">
        <f>Q34-R34</f>
        <v>-45</v>
      </c>
      <c r="T34" s="139">
        <f>Q34*100/R34</f>
        <v>0</v>
      </c>
      <c r="W34" s="138" t="s">
        <v>486</v>
      </c>
      <c r="X34" s="139"/>
      <c r="Y34" s="140">
        <f>Y35/X35+Y36/X36</f>
        <v>0</v>
      </c>
      <c r="Z34" s="151">
        <f>Z35/X35+Z36/X36</f>
        <v>45</v>
      </c>
      <c r="AA34" s="151">
        <f>Y34-Z34</f>
        <v>-45</v>
      </c>
      <c r="AB34" s="139">
        <f>Y34*100/Z34</f>
        <v>0</v>
      </c>
      <c r="AD34" s="138" t="s">
        <v>486</v>
      </c>
      <c r="AE34" s="139"/>
      <c r="AF34" s="140">
        <f>AF35/AE35+AF36/AE36</f>
        <v>0</v>
      </c>
      <c r="AG34" s="151">
        <f>AG35/AE35+AG36/AE36</f>
        <v>45</v>
      </c>
      <c r="AH34" s="151">
        <f>AF34-AG34</f>
        <v>-45</v>
      </c>
      <c r="AI34" s="139">
        <f t="shared" si="12"/>
        <v>0</v>
      </c>
    </row>
    <row r="35" spans="1:35">
      <c r="A35" s="142" t="s">
        <v>292</v>
      </c>
      <c r="B35" s="143">
        <v>1</v>
      </c>
      <c r="C35" s="144">
        <f t="shared" si="22"/>
        <v>0</v>
      </c>
      <c r="D35" s="144">
        <v>35</v>
      </c>
      <c r="E35" s="144">
        <f>C35-D35</f>
        <v>-35</v>
      </c>
      <c r="F35" s="143">
        <f>C35*100/D35</f>
        <v>0</v>
      </c>
      <c r="H35" s="142" t="s">
        <v>292</v>
      </c>
      <c r="I35" s="143">
        <v>1</v>
      </c>
      <c r="J35" s="145">
        <f>'Справочно_Ведомость контроля'!F36</f>
        <v>0</v>
      </c>
      <c r="K35" s="144">
        <f>Z35</f>
        <v>35</v>
      </c>
      <c r="L35" s="144">
        <f>J35-K35</f>
        <v>-35</v>
      </c>
      <c r="M35" s="143">
        <f>J35*100/K35</f>
        <v>0</v>
      </c>
      <c r="N35" s="146"/>
      <c r="O35" s="142" t="s">
        <v>292</v>
      </c>
      <c r="P35" s="143">
        <v>1</v>
      </c>
      <c r="Q35" s="145">
        <f>'Справочно_Ведомость контроля'!H36</f>
        <v>0</v>
      </c>
      <c r="R35" s="144">
        <f>AG35</f>
        <v>35</v>
      </c>
      <c r="S35" s="144">
        <f>Q35-R35</f>
        <v>-35</v>
      </c>
      <c r="T35" s="143">
        <f>Q35*100/R35</f>
        <v>0</v>
      </c>
      <c r="W35" s="142" t="s">
        <v>292</v>
      </c>
      <c r="X35" s="143">
        <v>1</v>
      </c>
      <c r="Y35" s="145">
        <f>'Справочно_Ведомость контроля'!J36</f>
        <v>0</v>
      </c>
      <c r="Z35" s="144">
        <f>D35</f>
        <v>35</v>
      </c>
      <c r="AA35" s="144">
        <f>Y35-Z35</f>
        <v>-35</v>
      </c>
      <c r="AB35" s="143">
        <f>Y35*100/Z35</f>
        <v>0</v>
      </c>
      <c r="AD35" s="142" t="s">
        <v>292</v>
      </c>
      <c r="AE35" s="143">
        <v>1</v>
      </c>
      <c r="AF35" s="145">
        <f>'Справочно_Ведомость контроля'!L36</f>
        <v>0</v>
      </c>
      <c r="AG35" s="144">
        <f>K35</f>
        <v>35</v>
      </c>
      <c r="AH35" s="144">
        <f t="shared" ref="AH35:AH36" si="29">AF35-AG35</f>
        <v>-35</v>
      </c>
      <c r="AI35" s="143">
        <f t="shared" si="12"/>
        <v>0</v>
      </c>
    </row>
    <row r="36" spans="1:35">
      <c r="A36" s="142" t="s">
        <v>487</v>
      </c>
      <c r="B36" s="143">
        <v>1.5</v>
      </c>
      <c r="C36" s="144">
        <f t="shared" si="22"/>
        <v>0</v>
      </c>
      <c r="D36" s="144">
        <v>15</v>
      </c>
      <c r="E36" s="144">
        <f>C36-D36</f>
        <v>-15</v>
      </c>
      <c r="F36" s="143">
        <f>C36*100/D36</f>
        <v>0</v>
      </c>
      <c r="H36" s="142" t="s">
        <v>487</v>
      </c>
      <c r="I36" s="143">
        <v>1.5</v>
      </c>
      <c r="J36" s="145">
        <f>'Справочно_Ведомость контроля'!F37</f>
        <v>0</v>
      </c>
      <c r="K36" s="144">
        <f>Z36</f>
        <v>15</v>
      </c>
      <c r="L36" s="144">
        <f>J36-K36</f>
        <v>-15</v>
      </c>
      <c r="M36" s="143">
        <f>J36*100/K36</f>
        <v>0</v>
      </c>
      <c r="N36" s="146"/>
      <c r="O36" s="142" t="s">
        <v>487</v>
      </c>
      <c r="P36" s="143">
        <v>1.5</v>
      </c>
      <c r="Q36" s="145">
        <f>'Справочно_Ведомость контроля'!H37</f>
        <v>0</v>
      </c>
      <c r="R36" s="144">
        <f>AG36</f>
        <v>15</v>
      </c>
      <c r="S36" s="144">
        <f>Q36-R36</f>
        <v>-15</v>
      </c>
      <c r="T36" s="143">
        <f>Q36*100/R36</f>
        <v>0</v>
      </c>
      <c r="W36" s="142" t="s">
        <v>487</v>
      </c>
      <c r="X36" s="143">
        <v>1.5</v>
      </c>
      <c r="Y36" s="145">
        <f>'Справочно_Ведомость контроля'!J37</f>
        <v>0</v>
      </c>
      <c r="Z36" s="144">
        <f>D36</f>
        <v>15</v>
      </c>
      <c r="AA36" s="144">
        <f>Y36-Z36</f>
        <v>-15</v>
      </c>
      <c r="AB36" s="143">
        <f>Y36*100/Z36</f>
        <v>0</v>
      </c>
      <c r="AD36" s="142" t="s">
        <v>487</v>
      </c>
      <c r="AE36" s="143">
        <v>1.5</v>
      </c>
      <c r="AF36" s="145">
        <f>'Справочно_Ведомость контроля'!L37</f>
        <v>0</v>
      </c>
      <c r="AG36" s="144">
        <f>K36</f>
        <v>15</v>
      </c>
      <c r="AH36" s="144">
        <f t="shared" si="29"/>
        <v>-15</v>
      </c>
      <c r="AI36" s="143">
        <f t="shared" si="12"/>
        <v>0</v>
      </c>
    </row>
    <row r="37" spans="1:35">
      <c r="A37" s="138" t="s">
        <v>488</v>
      </c>
      <c r="B37" s="138"/>
      <c r="C37" s="138"/>
      <c r="D37" s="138"/>
      <c r="E37" s="138"/>
      <c r="F37" s="138"/>
      <c r="H37" s="138" t="s">
        <v>488</v>
      </c>
      <c r="I37" s="138"/>
      <c r="J37" s="153"/>
      <c r="K37" s="138"/>
      <c r="L37" s="138"/>
      <c r="M37" s="138"/>
      <c r="N37" s="154"/>
      <c r="O37" s="138" t="s">
        <v>488</v>
      </c>
      <c r="P37" s="138"/>
      <c r="Q37" s="153"/>
      <c r="R37" s="138"/>
      <c r="S37" s="138"/>
      <c r="T37" s="138"/>
      <c r="W37" s="138" t="s">
        <v>488</v>
      </c>
      <c r="X37" s="138"/>
      <c r="Y37" s="153"/>
      <c r="Z37" s="138"/>
      <c r="AA37" s="138"/>
      <c r="AB37" s="138"/>
      <c r="AD37" s="138" t="s">
        <v>488</v>
      </c>
      <c r="AE37" s="138"/>
      <c r="AF37" s="153"/>
      <c r="AG37" s="138"/>
      <c r="AH37" s="138"/>
      <c r="AI37" s="138"/>
    </row>
    <row r="38" spans="1:35">
      <c r="A38" s="142" t="s">
        <v>299</v>
      </c>
      <c r="B38" s="143"/>
      <c r="C38" s="144">
        <f t="shared" si="22"/>
        <v>0.6</v>
      </c>
      <c r="D38" s="145">
        <v>2</v>
      </c>
      <c r="E38" s="144">
        <f t="shared" ref="E38:E44" si="30">C38-D38</f>
        <v>-1.4</v>
      </c>
      <c r="F38" s="143">
        <f t="shared" ref="F38:F44" si="31">C38*100/D38</f>
        <v>30</v>
      </c>
      <c r="H38" s="142" t="s">
        <v>299</v>
      </c>
      <c r="I38" s="143"/>
      <c r="J38" s="145">
        <f>'Справочно_Ведомость контроля'!F38</f>
        <v>0.6</v>
      </c>
      <c r="K38" s="145">
        <f t="shared" ref="K38:K44" si="32">Z38</f>
        <v>2</v>
      </c>
      <c r="L38" s="144">
        <f t="shared" ref="L38:L44" si="33">J38-K38</f>
        <v>-1.4</v>
      </c>
      <c r="M38" s="143">
        <f t="shared" ref="M38:M44" si="34">J38*100/K38</f>
        <v>30</v>
      </c>
      <c r="N38" s="146"/>
      <c r="O38" s="142" t="s">
        <v>299</v>
      </c>
      <c r="P38" s="143"/>
      <c r="Q38" s="145">
        <f>'Справочно_Ведомость контроля'!H38</f>
        <v>0</v>
      </c>
      <c r="R38" s="145">
        <f t="shared" ref="R38:R44" si="35">AG38</f>
        <v>2</v>
      </c>
      <c r="S38" s="144">
        <f t="shared" ref="S38:S44" si="36">Q38-R38</f>
        <v>-2</v>
      </c>
      <c r="T38" s="143">
        <f t="shared" ref="T38:T42" si="37">Q38*100/R38</f>
        <v>0</v>
      </c>
      <c r="W38" s="142" t="s">
        <v>299</v>
      </c>
      <c r="X38" s="143"/>
      <c r="Y38" s="145">
        <f>'Справочно_Ведомость контроля'!J38</f>
        <v>0</v>
      </c>
      <c r="Z38" s="145">
        <f t="shared" ref="Z38:Z44" si="38">D38</f>
        <v>2</v>
      </c>
      <c r="AA38" s="144">
        <f t="shared" ref="AA38:AA44" si="39">Y38-Z38</f>
        <v>-2</v>
      </c>
      <c r="AB38" s="143">
        <f t="shared" ref="AB38:AB42" si="40">Y38*100/Z38</f>
        <v>0</v>
      </c>
      <c r="AD38" s="142" t="s">
        <v>299</v>
      </c>
      <c r="AE38" s="143"/>
      <c r="AF38" s="145">
        <f>'Справочно_Ведомость контроля'!L38</f>
        <v>0</v>
      </c>
      <c r="AG38" s="145">
        <f t="shared" ref="AG38:AG44" si="41">K38</f>
        <v>2</v>
      </c>
      <c r="AH38" s="144">
        <f t="shared" ref="AH38:AH44" si="42">AF38-AG38</f>
        <v>-2</v>
      </c>
      <c r="AI38" s="143">
        <f t="shared" si="12"/>
        <v>0</v>
      </c>
    </row>
    <row r="39" spans="1:35">
      <c r="A39" s="142" t="s">
        <v>226</v>
      </c>
      <c r="B39" s="143"/>
      <c r="C39" s="144">
        <f t="shared" si="22"/>
        <v>2.2000000000000002</v>
      </c>
      <c r="D39" s="145">
        <v>3.2</v>
      </c>
      <c r="E39" s="144">
        <f t="shared" si="30"/>
        <v>-1</v>
      </c>
      <c r="F39" s="143">
        <f t="shared" si="31"/>
        <v>68.75</v>
      </c>
      <c r="H39" s="142" t="s">
        <v>226</v>
      </c>
      <c r="I39" s="143"/>
      <c r="J39" s="145">
        <f>'Справочно_Ведомость контроля'!F39</f>
        <v>2.2000000000000002</v>
      </c>
      <c r="K39" s="145">
        <f t="shared" si="32"/>
        <v>3.2</v>
      </c>
      <c r="L39" s="144">
        <f t="shared" si="33"/>
        <v>-1</v>
      </c>
      <c r="M39" s="143">
        <f t="shared" si="34"/>
        <v>68.75</v>
      </c>
      <c r="N39" s="146"/>
      <c r="O39" s="142" t="s">
        <v>226</v>
      </c>
      <c r="P39" s="143"/>
      <c r="Q39" s="145">
        <f>'Справочно_Ведомость контроля'!H39</f>
        <v>0</v>
      </c>
      <c r="R39" s="145">
        <f t="shared" si="35"/>
        <v>3.2</v>
      </c>
      <c r="S39" s="144">
        <f t="shared" si="36"/>
        <v>-3.2</v>
      </c>
      <c r="T39" s="143">
        <f t="shared" si="37"/>
        <v>0</v>
      </c>
      <c r="W39" s="142" t="s">
        <v>226</v>
      </c>
      <c r="X39" s="143"/>
      <c r="Y39" s="145">
        <f>'Справочно_Ведомость контроля'!J39</f>
        <v>0</v>
      </c>
      <c r="Z39" s="145">
        <f t="shared" si="38"/>
        <v>3.2</v>
      </c>
      <c r="AA39" s="144">
        <f t="shared" si="39"/>
        <v>-3.2</v>
      </c>
      <c r="AB39" s="143">
        <f t="shared" si="40"/>
        <v>0</v>
      </c>
      <c r="AD39" s="142" t="s">
        <v>226</v>
      </c>
      <c r="AE39" s="143"/>
      <c r="AF39" s="145">
        <f>'Справочно_Ведомость контроля'!L39</f>
        <v>0</v>
      </c>
      <c r="AG39" s="145">
        <f t="shared" si="41"/>
        <v>3.2</v>
      </c>
      <c r="AH39" s="144">
        <f t="shared" si="42"/>
        <v>-3.2</v>
      </c>
      <c r="AI39" s="143">
        <f t="shared" si="12"/>
        <v>0</v>
      </c>
    </row>
    <row r="40" spans="1:35" ht="28">
      <c r="A40" s="142" t="s">
        <v>453</v>
      </c>
      <c r="B40" s="143"/>
      <c r="C40" s="144">
        <f t="shared" si="22"/>
        <v>0</v>
      </c>
      <c r="D40" s="145">
        <v>0.3</v>
      </c>
      <c r="E40" s="144">
        <f t="shared" si="30"/>
        <v>-0.3</v>
      </c>
      <c r="F40" s="143">
        <f t="shared" si="31"/>
        <v>0</v>
      </c>
      <c r="H40" s="142" t="s">
        <v>453</v>
      </c>
      <c r="I40" s="143"/>
      <c r="J40" s="145">
        <f>'Справочно_Ведомость контроля'!F40</f>
        <v>0</v>
      </c>
      <c r="K40" s="145">
        <f t="shared" si="32"/>
        <v>0.3</v>
      </c>
      <c r="L40" s="144">
        <f t="shared" si="33"/>
        <v>-0.3</v>
      </c>
      <c r="M40" s="143">
        <f t="shared" si="34"/>
        <v>0</v>
      </c>
      <c r="N40" s="146"/>
      <c r="O40" s="142" t="s">
        <v>453</v>
      </c>
      <c r="P40" s="143"/>
      <c r="Q40" s="145">
        <f>'Справочно_Ведомость контроля'!H40</f>
        <v>0</v>
      </c>
      <c r="R40" s="145">
        <f t="shared" si="35"/>
        <v>0.3</v>
      </c>
      <c r="S40" s="144">
        <f t="shared" si="36"/>
        <v>-0.3</v>
      </c>
      <c r="T40" s="143">
        <f t="shared" si="37"/>
        <v>0</v>
      </c>
      <c r="W40" s="142" t="s">
        <v>453</v>
      </c>
      <c r="X40" s="143"/>
      <c r="Y40" s="145">
        <f>'Справочно_Ведомость контроля'!J40</f>
        <v>0</v>
      </c>
      <c r="Z40" s="145">
        <f t="shared" si="38"/>
        <v>0.3</v>
      </c>
      <c r="AA40" s="144">
        <f t="shared" si="39"/>
        <v>-0.3</v>
      </c>
      <c r="AB40" s="143">
        <f t="shared" si="40"/>
        <v>0</v>
      </c>
      <c r="AD40" s="142" t="s">
        <v>453</v>
      </c>
      <c r="AE40" s="143"/>
      <c r="AF40" s="145">
        <f>'Справочно_Ведомость контроля'!L40</f>
        <v>0</v>
      </c>
      <c r="AG40" s="145">
        <f t="shared" si="41"/>
        <v>0.3</v>
      </c>
      <c r="AH40" s="144">
        <f t="shared" si="42"/>
        <v>-0.3</v>
      </c>
      <c r="AI40" s="143">
        <f t="shared" si="12"/>
        <v>0</v>
      </c>
    </row>
    <row r="41" spans="1:35" ht="33" customHeight="1">
      <c r="A41" s="142" t="s">
        <v>489</v>
      </c>
      <c r="B41" s="143"/>
      <c r="C41" s="144">
        <f t="shared" si="22"/>
        <v>2.12</v>
      </c>
      <c r="D41" s="145">
        <v>5</v>
      </c>
      <c r="E41" s="144">
        <f t="shared" si="30"/>
        <v>-2.88</v>
      </c>
      <c r="F41" s="143">
        <f t="shared" si="31"/>
        <v>42.4</v>
      </c>
      <c r="H41" s="142" t="s">
        <v>489</v>
      </c>
      <c r="I41" s="143"/>
      <c r="J41" s="145">
        <f>'Справочно_Ведомость контроля'!F41</f>
        <v>0.48</v>
      </c>
      <c r="K41" s="145">
        <f t="shared" si="32"/>
        <v>5</v>
      </c>
      <c r="L41" s="144">
        <f t="shared" si="33"/>
        <v>-4.5199999999999996</v>
      </c>
      <c r="M41" s="143">
        <f t="shared" si="34"/>
        <v>9.6</v>
      </c>
      <c r="N41" s="146"/>
      <c r="O41" s="142" t="s">
        <v>489</v>
      </c>
      <c r="P41" s="143"/>
      <c r="Q41" s="145">
        <f>'Справочно_Ведомость контроля'!H41</f>
        <v>0</v>
      </c>
      <c r="R41" s="145">
        <f t="shared" si="35"/>
        <v>5</v>
      </c>
      <c r="S41" s="144">
        <f t="shared" si="36"/>
        <v>-5</v>
      </c>
      <c r="T41" s="143">
        <f t="shared" si="37"/>
        <v>0</v>
      </c>
      <c r="W41" s="142" t="s">
        <v>489</v>
      </c>
      <c r="X41" s="143"/>
      <c r="Y41" s="145">
        <f>'Справочно_Ведомость контроля'!J41</f>
        <v>1.6400000000000001</v>
      </c>
      <c r="Z41" s="145">
        <f t="shared" si="38"/>
        <v>5</v>
      </c>
      <c r="AA41" s="144">
        <f t="shared" si="39"/>
        <v>-3.36</v>
      </c>
      <c r="AB41" s="143">
        <f t="shared" si="40"/>
        <v>32.799999999999997</v>
      </c>
      <c r="AD41" s="142" t="s">
        <v>489</v>
      </c>
      <c r="AE41" s="143"/>
      <c r="AF41" s="145">
        <f>'Справочно_Ведомость контроля'!L41</f>
        <v>0</v>
      </c>
      <c r="AG41" s="145">
        <f t="shared" si="41"/>
        <v>5</v>
      </c>
      <c r="AH41" s="144">
        <f t="shared" si="42"/>
        <v>-5</v>
      </c>
      <c r="AI41" s="143">
        <f t="shared" si="12"/>
        <v>0</v>
      </c>
    </row>
    <row r="42" spans="1:35" s="132" customFormat="1">
      <c r="A42" s="142" t="s">
        <v>404</v>
      </c>
      <c r="B42" s="143"/>
      <c r="C42" s="144">
        <f t="shared" si="22"/>
        <v>0</v>
      </c>
      <c r="D42" s="145">
        <v>4</v>
      </c>
      <c r="E42" s="144">
        <f t="shared" si="30"/>
        <v>-4</v>
      </c>
      <c r="F42" s="143">
        <f t="shared" si="31"/>
        <v>0</v>
      </c>
      <c r="H42" s="142" t="s">
        <v>404</v>
      </c>
      <c r="I42" s="143"/>
      <c r="J42" s="145">
        <f>'Справочно_Ведомость контроля'!F42</f>
        <v>0</v>
      </c>
      <c r="K42" s="145">
        <f t="shared" si="32"/>
        <v>4</v>
      </c>
      <c r="L42" s="144">
        <f t="shared" si="33"/>
        <v>-4</v>
      </c>
      <c r="M42" s="143">
        <f t="shared" si="34"/>
        <v>0</v>
      </c>
      <c r="N42" s="146"/>
      <c r="O42" s="142" t="s">
        <v>404</v>
      </c>
      <c r="P42" s="143"/>
      <c r="Q42" s="145">
        <f>'Справочно_Ведомость контроля'!H42</f>
        <v>0</v>
      </c>
      <c r="R42" s="145">
        <f t="shared" si="35"/>
        <v>4</v>
      </c>
      <c r="S42" s="144">
        <f t="shared" si="36"/>
        <v>-4</v>
      </c>
      <c r="T42" s="143">
        <f t="shared" si="37"/>
        <v>0</v>
      </c>
      <c r="W42" s="142" t="s">
        <v>404</v>
      </c>
      <c r="X42" s="143"/>
      <c r="Y42" s="145">
        <f>'Справочно_Ведомость контроля'!J42</f>
        <v>0</v>
      </c>
      <c r="Z42" s="145">
        <f t="shared" si="38"/>
        <v>4</v>
      </c>
      <c r="AA42" s="144">
        <f t="shared" si="39"/>
        <v>-4</v>
      </c>
      <c r="AB42" s="143">
        <f t="shared" si="40"/>
        <v>0</v>
      </c>
      <c r="AD42" s="142" t="s">
        <v>404</v>
      </c>
      <c r="AE42" s="143"/>
      <c r="AF42" s="145">
        <f>'Справочно_Ведомость контроля'!L42</f>
        <v>0</v>
      </c>
      <c r="AG42" s="145">
        <f t="shared" si="41"/>
        <v>4</v>
      </c>
      <c r="AH42" s="144">
        <f t="shared" si="42"/>
        <v>-4</v>
      </c>
      <c r="AI42" s="143">
        <f t="shared" si="12"/>
        <v>0</v>
      </c>
    </row>
    <row r="43" spans="1:35" s="132" customFormat="1">
      <c r="A43" s="142" t="s">
        <v>549</v>
      </c>
      <c r="B43" s="143"/>
      <c r="C43" s="144">
        <f t="shared" si="22"/>
        <v>14.2</v>
      </c>
      <c r="D43" s="145"/>
      <c r="E43" s="144"/>
      <c r="F43" s="143"/>
      <c r="H43" s="142" t="s">
        <v>549</v>
      </c>
      <c r="I43" s="143"/>
      <c r="J43" s="145">
        <f>'Справочно_НЕТТО Свод'!B44</f>
        <v>9.1999999999999993</v>
      </c>
      <c r="K43" s="145"/>
      <c r="L43" s="144"/>
      <c r="M43" s="143"/>
      <c r="N43" s="146"/>
      <c r="O43" s="142" t="s">
        <v>549</v>
      </c>
      <c r="P43" s="143"/>
      <c r="Q43" s="145">
        <f>'Справочно_НЕТТО Свод'!C44</f>
        <v>0</v>
      </c>
      <c r="R43" s="145"/>
      <c r="S43" s="144"/>
      <c r="T43" s="143"/>
      <c r="W43" s="142" t="s">
        <v>549</v>
      </c>
      <c r="X43" s="143"/>
      <c r="Y43" s="145">
        <f>'Справочно_НЕТТО Свод'!D44</f>
        <v>5</v>
      </c>
      <c r="Z43" s="145"/>
      <c r="AA43" s="144"/>
      <c r="AB43" s="143"/>
      <c r="AD43" s="142"/>
      <c r="AE43" s="143"/>
      <c r="AF43" s="145">
        <f>'Справочно_НЕТТО Свод'!E44</f>
        <v>0</v>
      </c>
      <c r="AG43" s="145"/>
      <c r="AH43" s="144"/>
      <c r="AI43" s="143"/>
    </row>
    <row r="44" spans="1:35" s="132" customFormat="1" ht="33" customHeight="1">
      <c r="A44" s="142" t="s">
        <v>490</v>
      </c>
      <c r="B44" s="143"/>
      <c r="C44" s="144">
        <f t="shared" si="22"/>
        <v>0</v>
      </c>
      <c r="D44" s="145">
        <v>2</v>
      </c>
      <c r="E44" s="144">
        <f t="shared" si="30"/>
        <v>-2</v>
      </c>
      <c r="F44" s="143">
        <f t="shared" si="31"/>
        <v>0</v>
      </c>
      <c r="H44" s="142" t="s">
        <v>490</v>
      </c>
      <c r="I44" s="143"/>
      <c r="J44" s="145">
        <f>'Справочно_Ведомость контроля'!F43</f>
        <v>0</v>
      </c>
      <c r="K44" s="145">
        <f t="shared" si="32"/>
        <v>2</v>
      </c>
      <c r="L44" s="144">
        <f t="shared" si="33"/>
        <v>-2</v>
      </c>
      <c r="M44" s="143">
        <f t="shared" si="34"/>
        <v>0</v>
      </c>
      <c r="N44" s="146"/>
      <c r="O44" s="142" t="s">
        <v>490</v>
      </c>
      <c r="P44" s="143"/>
      <c r="Q44" s="145">
        <f>'Справочно_Ведомость контроля'!H43</f>
        <v>0</v>
      </c>
      <c r="R44" s="145">
        <f t="shared" si="35"/>
        <v>2</v>
      </c>
      <c r="S44" s="144">
        <f t="shared" si="36"/>
        <v>-2</v>
      </c>
      <c r="T44" s="143">
        <f>Q44*100/R44</f>
        <v>0</v>
      </c>
      <c r="W44" s="142" t="s">
        <v>490</v>
      </c>
      <c r="X44" s="143"/>
      <c r="Y44" s="145">
        <f>'Справочно_Ведомость контроля'!J43</f>
        <v>0</v>
      </c>
      <c r="Z44" s="145">
        <f t="shared" si="38"/>
        <v>2</v>
      </c>
      <c r="AA44" s="144">
        <f t="shared" si="39"/>
        <v>-2</v>
      </c>
      <c r="AB44" s="143">
        <f>Y44*100/Z44</f>
        <v>0</v>
      </c>
      <c r="AD44" s="142" t="s">
        <v>490</v>
      </c>
      <c r="AE44" s="143"/>
      <c r="AF44" s="145">
        <f>'Справочно_Ведомость контроля'!L43</f>
        <v>0</v>
      </c>
      <c r="AG44" s="145">
        <f t="shared" si="41"/>
        <v>2</v>
      </c>
      <c r="AH44" s="144">
        <f t="shared" si="42"/>
        <v>-2</v>
      </c>
      <c r="AI44" s="143">
        <f>AF44*100/AG44</f>
        <v>0</v>
      </c>
    </row>
    <row r="45" spans="1:35" s="159" customFormat="1">
      <c r="A45" s="137" t="s">
        <v>52</v>
      </c>
      <c r="B45" s="155"/>
      <c r="C45" s="156">
        <f>C10+C44+C42+C41+C40+C39+C38+C36+C35+C33+C32+C30+C29+C28+C27+C26+C24+C23+C22+C21+C19+C18+C16+C15+C14+C13+C12+C11+C9+C8+C7+C6+C43</f>
        <v>1566.826</v>
      </c>
      <c r="D45" s="157">
        <f>D38+D39+D40+D41+D44+D36+D35+D33+D32+D30+D29+D28+D27+D26+D23+D22+D21+D19+D18+D16+D15+D14+D13+D12+D11+D9+D8+D7+D6+D42</f>
        <v>2350.5</v>
      </c>
      <c r="E45" s="155"/>
      <c r="F45" s="158"/>
      <c r="H45" s="137" t="s">
        <v>52</v>
      </c>
      <c r="I45" s="155"/>
      <c r="J45" s="156">
        <f>J38+J39+J40+J41+J44+J36+J35+J33+J32+J30+J29+J28+J27+J26+J23+J22+J21+J19+J18+J16+J15+J14+J13+J12+J11+J9+J8+J7+J6+J42+J43</f>
        <v>430.822</v>
      </c>
      <c r="K45" s="157">
        <f>K38+K39+K40+K41+K44+K36+K35+K33+K32+K30+K29+K28+K27+K26+K23+K22+K21+K19+K18+K16+K15+K14+K13+K12+K11+K9+K8+K7+K6+K42</f>
        <v>2350.5</v>
      </c>
      <c r="L45" s="155"/>
      <c r="M45" s="158"/>
      <c r="N45" s="136"/>
      <c r="O45" s="137" t="s">
        <v>52</v>
      </c>
      <c r="P45" s="155"/>
      <c r="Q45" s="157">
        <f>Q6+Q7+Q8+Q9+Q11+Q12+Q13+Q14+Q15+Q16+Q18+Q19+Q21+Q22+Q23+Q24+Q26+Q27+Q28+Q29+Q30+Q32+Q33+Q35+Q36+Q38+Q39+Q40+Q41+Q42+Q44+Q10+Q43</f>
        <v>170</v>
      </c>
      <c r="R45" s="157">
        <f>R38+R39+R40+R41+R44+R36+R35+R33+R32+R30+R29+R28+R27+R26+R23+R22+R21+R19+R18+R16+R15+R14+R13+R12+R11+R9+R8+R7+R6+R42</f>
        <v>2350.5</v>
      </c>
      <c r="S45" s="155"/>
      <c r="T45" s="158"/>
      <c r="W45" s="137" t="s">
        <v>52</v>
      </c>
      <c r="X45" s="155"/>
      <c r="Y45" s="157">
        <f>Y38+Y39+Y40+Y41+Y44+Y36+Y35+Y33+Y32+Y30+Y29+Y28+Y27+Y26+Y23+Y22+Y21+Y19+Y18+Y16+Y15+Y14+Y13+Y12+Y11+Y9+Y8+Y7+Y6+Y42+Y43</f>
        <v>616.00400000000013</v>
      </c>
      <c r="Z45" s="157">
        <f>Z38+Z39+Z40+Z41+Z44+Z36+Z35+Z33+Z32+Z30+Z29+Z28+Z27+Z26+Z23+Z22+Z21+Z19+Z18+Z16+Z15+Z14+Z13+Z12+Z11+Z9+Z8+Z7+Z6+Z42</f>
        <v>2350.5</v>
      </c>
      <c r="AA45" s="155"/>
      <c r="AB45" s="158"/>
      <c r="AD45" s="137" t="s">
        <v>52</v>
      </c>
      <c r="AE45" s="155"/>
      <c r="AF45" s="156">
        <f>AF10+AF44+AF42+AF41+AF40+AF39+AF38+AF36+AF35+AF33+AF32+AF30+AF29+AF28+AF27+AF26+AF24+AF23+AF22+AF21+AF19+AF18+AF16+AF15+AF14+AF13+AF12+AF11+AF9+AF8+AF7+AF6+AF43</f>
        <v>350</v>
      </c>
      <c r="AG45" s="157">
        <f>AG38+AG39+AG40+AG41+AG44+AG36+AG35+AG33+AG32+AG30+AG29+AG28+AG27+AG26+AG23+AG22+AG21+AG19+AG18+AG16+AG15+AG14+AG13+AG12+AG11+AG9+AG8+AG7+AG6+AG42</f>
        <v>2350.5</v>
      </c>
      <c r="AH45" s="155"/>
      <c r="AI45" s="158"/>
    </row>
    <row r="46" spans="1:35" s="132" customFormat="1">
      <c r="C46" s="160">
        <v>0</v>
      </c>
      <c r="J46" s="160">
        <v>0</v>
      </c>
      <c r="Q46" s="160">
        <v>0</v>
      </c>
      <c r="Y46" s="160">
        <v>0</v>
      </c>
      <c r="AF46" s="160">
        <v>0</v>
      </c>
    </row>
    <row r="48" spans="1:35" s="132" customFormat="1">
      <c r="J48" s="160"/>
    </row>
    <row r="51" spans="9:9" s="132" customFormat="1">
      <c r="I51" s="160"/>
    </row>
  </sheetData>
  <mergeCells count="15">
    <mergeCell ref="B4:B5"/>
    <mergeCell ref="I4:I5"/>
    <mergeCell ref="P4:P5"/>
    <mergeCell ref="X4:X5"/>
    <mergeCell ref="AE4:AE5"/>
    <mergeCell ref="A2:F2"/>
    <mergeCell ref="H2:M2"/>
    <mergeCell ref="O2:T2"/>
    <mergeCell ref="W2:AB2"/>
    <mergeCell ref="AD2:AI2"/>
    <mergeCell ref="A3:F3"/>
    <mergeCell ref="H3:M3"/>
    <mergeCell ref="O3:T3"/>
    <mergeCell ref="W3:AB3"/>
    <mergeCell ref="AD3:AI3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2" firstPageNumber="0" orientation="landscape" horizontalDpi="300" verticalDpi="300" r:id="rId1"/>
  <colBreaks count="1" manualBreakCount="1">
    <brk id="20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V16"/>
  <sheetViews>
    <sheetView view="pageBreakPreview" zoomScale="60" zoomScaleNormal="100" workbookViewId="0">
      <selection activeCell="R4" sqref="R4"/>
    </sheetView>
  </sheetViews>
  <sheetFormatPr defaultColWidth="9.33203125" defaultRowHeight="14"/>
  <cols>
    <col min="1" max="1" width="26.33203125" style="35" customWidth="1"/>
    <col min="2" max="6" width="9.6640625" style="35" bestFit="1" customWidth="1"/>
    <col min="7" max="7" width="9.44140625" style="35" bestFit="1" customWidth="1"/>
    <col min="8" max="9" width="9.6640625" style="35" bestFit="1" customWidth="1"/>
    <col min="10" max="10" width="9.44140625" style="35" bestFit="1" customWidth="1"/>
    <col min="11" max="11" width="9.6640625" style="35" bestFit="1" customWidth="1"/>
    <col min="12" max="13" width="11" style="35" bestFit="1" customWidth="1"/>
    <col min="14" max="14" width="9.44140625" style="35" bestFit="1" customWidth="1"/>
    <col min="15" max="16" width="9.6640625" style="35" bestFit="1" customWidth="1"/>
    <col min="17" max="18" width="9.44140625" style="35" bestFit="1" customWidth="1"/>
    <col min="19" max="25" width="9.33203125" style="35"/>
    <col min="26" max="26" width="11.77734375" style="35" customWidth="1"/>
    <col min="27" max="47" width="9.33203125" style="35"/>
    <col min="48" max="48" width="11" style="35" customWidth="1"/>
    <col min="49" max="16384" width="9.33203125" style="35"/>
  </cols>
  <sheetData>
    <row r="1" spans="1:48">
      <c r="A1" s="33" t="s">
        <v>533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</row>
    <row r="2" spans="1:48">
      <c r="A2" s="36" t="s">
        <v>274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</row>
    <row r="3" spans="1:48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</row>
    <row r="4" spans="1:48" ht="112">
      <c r="A4" s="431" t="s">
        <v>275</v>
      </c>
      <c r="B4" s="191" t="s">
        <v>534</v>
      </c>
      <c r="C4" s="191" t="s">
        <v>535</v>
      </c>
      <c r="D4" s="191" t="s">
        <v>536</v>
      </c>
      <c r="E4" s="191" t="s">
        <v>277</v>
      </c>
      <c r="F4" s="191" t="s">
        <v>537</v>
      </c>
      <c r="G4" s="191" t="s">
        <v>278</v>
      </c>
      <c r="H4" s="191" t="s">
        <v>538</v>
      </c>
      <c r="I4" s="191" t="s">
        <v>279</v>
      </c>
      <c r="J4" s="191" t="s">
        <v>539</v>
      </c>
      <c r="K4" s="191" t="s">
        <v>280</v>
      </c>
      <c r="L4" s="191" t="s">
        <v>281</v>
      </c>
      <c r="M4" s="191" t="s">
        <v>540</v>
      </c>
      <c r="N4" s="191" t="s">
        <v>226</v>
      </c>
      <c r="O4" s="191" t="s">
        <v>282</v>
      </c>
      <c r="P4" s="191" t="s">
        <v>541</v>
      </c>
      <c r="Q4" s="191" t="s">
        <v>542</v>
      </c>
      <c r="R4" s="191" t="s">
        <v>283</v>
      </c>
      <c r="S4" s="191" t="s">
        <v>284</v>
      </c>
      <c r="T4" s="191" t="s">
        <v>416</v>
      </c>
      <c r="U4" s="191" t="s">
        <v>543</v>
      </c>
      <c r="V4" s="191" t="s">
        <v>369</v>
      </c>
      <c r="W4" s="191" t="s">
        <v>285</v>
      </c>
      <c r="X4" s="191" t="s">
        <v>286</v>
      </c>
      <c r="Y4" s="191" t="s">
        <v>544</v>
      </c>
      <c r="Z4" s="191" t="s">
        <v>545</v>
      </c>
      <c r="AA4" s="191" t="s">
        <v>287</v>
      </c>
      <c r="AB4" s="191" t="s">
        <v>288</v>
      </c>
      <c r="AC4" s="191" t="s">
        <v>546</v>
      </c>
      <c r="AD4" s="191" t="s">
        <v>290</v>
      </c>
      <c r="AE4" s="191" t="s">
        <v>547</v>
      </c>
      <c r="AF4" s="191" t="s">
        <v>548</v>
      </c>
      <c r="AG4" s="191" t="s">
        <v>293</v>
      </c>
      <c r="AH4" s="191" t="s">
        <v>549</v>
      </c>
      <c r="AI4" s="191" t="s">
        <v>550</v>
      </c>
      <c r="AJ4" s="191" t="s">
        <v>294</v>
      </c>
      <c r="AK4" s="191" t="s">
        <v>551</v>
      </c>
      <c r="AL4" s="191" t="s">
        <v>552</v>
      </c>
      <c r="AM4" s="191" t="s">
        <v>297</v>
      </c>
      <c r="AN4" s="191" t="s">
        <v>298</v>
      </c>
      <c r="AO4" s="191" t="s">
        <v>64</v>
      </c>
      <c r="AP4" s="191" t="s">
        <v>50</v>
      </c>
      <c r="AQ4" s="191" t="s">
        <v>299</v>
      </c>
      <c r="AR4" s="191" t="s">
        <v>418</v>
      </c>
      <c r="AS4" s="191" t="s">
        <v>300</v>
      </c>
      <c r="AT4" s="191" t="s">
        <v>302</v>
      </c>
      <c r="AU4" s="191" t="s">
        <v>553</v>
      </c>
      <c r="AV4" s="192" t="s">
        <v>52</v>
      </c>
    </row>
    <row r="5" spans="1:48" ht="28">
      <c r="A5" s="431"/>
      <c r="B5" s="191" t="s">
        <v>303</v>
      </c>
      <c r="C5" s="191" t="s">
        <v>303</v>
      </c>
      <c r="D5" s="191" t="s">
        <v>303</v>
      </c>
      <c r="E5" s="191" t="s">
        <v>303</v>
      </c>
      <c r="F5" s="191" t="s">
        <v>303</v>
      </c>
      <c r="G5" s="191" t="s">
        <v>303</v>
      </c>
      <c r="H5" s="191" t="s">
        <v>303</v>
      </c>
      <c r="I5" s="191" t="s">
        <v>303</v>
      </c>
      <c r="J5" s="191" t="s">
        <v>303</v>
      </c>
      <c r="K5" s="191" t="s">
        <v>303</v>
      </c>
      <c r="L5" s="191" t="s">
        <v>303</v>
      </c>
      <c r="M5" s="191" t="s">
        <v>303</v>
      </c>
      <c r="N5" s="191" t="s">
        <v>303</v>
      </c>
      <c r="O5" s="191" t="s">
        <v>303</v>
      </c>
      <c r="P5" s="191" t="s">
        <v>303</v>
      </c>
      <c r="Q5" s="191" t="s">
        <v>303</v>
      </c>
      <c r="R5" s="191" t="s">
        <v>303</v>
      </c>
      <c r="S5" s="191" t="s">
        <v>303</v>
      </c>
      <c r="T5" s="191" t="s">
        <v>303</v>
      </c>
      <c r="U5" s="191" t="s">
        <v>303</v>
      </c>
      <c r="V5" s="191" t="s">
        <v>303</v>
      </c>
      <c r="W5" s="191" t="s">
        <v>303</v>
      </c>
      <c r="X5" s="191" t="s">
        <v>303</v>
      </c>
      <c r="Y5" s="191" t="s">
        <v>303</v>
      </c>
      <c r="Z5" s="191" t="s">
        <v>303</v>
      </c>
      <c r="AA5" s="191" t="s">
        <v>303</v>
      </c>
      <c r="AB5" s="191" t="s">
        <v>303</v>
      </c>
      <c r="AC5" s="191" t="s">
        <v>303</v>
      </c>
      <c r="AD5" s="191" t="s">
        <v>303</v>
      </c>
      <c r="AE5" s="191" t="s">
        <v>303</v>
      </c>
      <c r="AF5" s="191" t="s">
        <v>303</v>
      </c>
      <c r="AG5" s="191" t="s">
        <v>303</v>
      </c>
      <c r="AH5" s="191" t="s">
        <v>303</v>
      </c>
      <c r="AI5" s="191" t="s">
        <v>303</v>
      </c>
      <c r="AJ5" s="191" t="s">
        <v>303</v>
      </c>
      <c r="AK5" s="191" t="s">
        <v>303</v>
      </c>
      <c r="AL5" s="191" t="s">
        <v>303</v>
      </c>
      <c r="AM5" s="191" t="s">
        <v>303</v>
      </c>
      <c r="AN5" s="191" t="s">
        <v>303</v>
      </c>
      <c r="AO5" s="191" t="s">
        <v>303</v>
      </c>
      <c r="AP5" s="191" t="s">
        <v>303</v>
      </c>
      <c r="AQ5" s="191" t="s">
        <v>303</v>
      </c>
      <c r="AR5" s="191" t="s">
        <v>303</v>
      </c>
      <c r="AS5" s="191" t="s">
        <v>303</v>
      </c>
      <c r="AT5" s="191" t="s">
        <v>303</v>
      </c>
      <c r="AU5" s="191" t="s">
        <v>303</v>
      </c>
      <c r="AV5" s="191" t="s">
        <v>303</v>
      </c>
    </row>
    <row r="6" spans="1:48" hidden="1">
      <c r="A6" s="193" t="s">
        <v>34</v>
      </c>
      <c r="B6" s="194">
        <v>7.1999999999999995E-2</v>
      </c>
      <c r="C6" s="195">
        <v>0.2</v>
      </c>
      <c r="D6" s="194">
        <v>0.112</v>
      </c>
      <c r="E6" s="196">
        <v>0.1</v>
      </c>
      <c r="F6" s="194">
        <v>0.14000000000000001</v>
      </c>
      <c r="G6" s="197"/>
      <c r="H6" s="197"/>
      <c r="I6" s="195">
        <v>0.08</v>
      </c>
      <c r="J6" s="194">
        <v>4.0000000000000001E-3</v>
      </c>
      <c r="K6" s="194">
        <v>0.20599999999999999</v>
      </c>
      <c r="L6" s="197"/>
      <c r="M6" s="197"/>
      <c r="N6" s="194">
        <v>1.7999999999999999E-2</v>
      </c>
      <c r="O6" s="194">
        <v>0.186</v>
      </c>
      <c r="P6" s="197"/>
      <c r="Q6" s="194">
        <v>5.3999999999999999E-2</v>
      </c>
      <c r="R6" s="197"/>
      <c r="S6" s="197"/>
      <c r="T6" s="194">
        <v>2.5000000000000001E-2</v>
      </c>
      <c r="U6" s="197"/>
      <c r="V6" s="194">
        <v>7.0000000000000001E-3</v>
      </c>
      <c r="W6" s="195">
        <v>6.3700000000000007E-2</v>
      </c>
      <c r="X6" s="194">
        <v>6.7000000000000004E-2</v>
      </c>
      <c r="Y6" s="194">
        <v>6.0999999999999999E-2</v>
      </c>
      <c r="Z6" s="194">
        <v>1.0980000000000001</v>
      </c>
      <c r="AA6" s="194">
        <v>0.128</v>
      </c>
      <c r="AB6" s="194">
        <v>5.8999999999999997E-2</v>
      </c>
      <c r="AC6" s="195">
        <v>0.1</v>
      </c>
      <c r="AD6" s="197"/>
      <c r="AE6" s="197"/>
      <c r="AF6" s="197"/>
      <c r="AG6" s="197"/>
      <c r="AH6" s="194">
        <v>9.1999999999999998E-2</v>
      </c>
      <c r="AI6" s="195">
        <v>1.4E-2</v>
      </c>
      <c r="AJ6" s="198">
        <v>4.7999999999999996E-3</v>
      </c>
      <c r="AK6" s="195">
        <v>0.02</v>
      </c>
      <c r="AL6" s="195">
        <v>0.32</v>
      </c>
      <c r="AM6" s="194">
        <v>2.3E-2</v>
      </c>
      <c r="AN6" s="197"/>
      <c r="AO6" s="194">
        <v>0.51780000000000004</v>
      </c>
      <c r="AP6" s="195">
        <v>3.4000000000000002E-2</v>
      </c>
      <c r="AQ6" s="194">
        <v>6.0000000000000001E-3</v>
      </c>
      <c r="AR6" s="197"/>
      <c r="AS6" s="194">
        <v>2E-3</v>
      </c>
      <c r="AT6" s="197"/>
      <c r="AU6" s="197"/>
      <c r="AV6" s="198">
        <f>SUM(B6:AU6)</f>
        <v>3.8142999999999989</v>
      </c>
    </row>
    <row r="7" spans="1:48">
      <c r="A7" s="193" t="s">
        <v>304</v>
      </c>
      <c r="B7" s="194">
        <f>B6*1000/10</f>
        <v>7.2</v>
      </c>
      <c r="C7" s="194">
        <f t="shared" ref="C7:AU7" si="0">C6*1000/10</f>
        <v>20</v>
      </c>
      <c r="D7" s="194">
        <f t="shared" si="0"/>
        <v>11.2</v>
      </c>
      <c r="E7" s="194">
        <f t="shared" si="0"/>
        <v>10</v>
      </c>
      <c r="F7" s="194">
        <f t="shared" si="0"/>
        <v>14</v>
      </c>
      <c r="G7" s="194">
        <f t="shared" si="0"/>
        <v>0</v>
      </c>
      <c r="H7" s="194">
        <f t="shared" si="0"/>
        <v>0</v>
      </c>
      <c r="I7" s="194">
        <f t="shared" si="0"/>
        <v>8</v>
      </c>
      <c r="J7" s="194">
        <f t="shared" si="0"/>
        <v>0.4</v>
      </c>
      <c r="K7" s="194">
        <f t="shared" si="0"/>
        <v>20.6</v>
      </c>
      <c r="L7" s="194">
        <f t="shared" si="0"/>
        <v>0</v>
      </c>
      <c r="M7" s="194">
        <f t="shared" si="0"/>
        <v>0</v>
      </c>
      <c r="N7" s="194">
        <f t="shared" si="0"/>
        <v>1.8</v>
      </c>
      <c r="O7" s="194">
        <f t="shared" si="0"/>
        <v>18.600000000000001</v>
      </c>
      <c r="P7" s="194">
        <f t="shared" si="0"/>
        <v>0</v>
      </c>
      <c r="Q7" s="194">
        <f t="shared" si="0"/>
        <v>5.4</v>
      </c>
      <c r="R7" s="194">
        <f t="shared" si="0"/>
        <v>0</v>
      </c>
      <c r="S7" s="194">
        <f t="shared" si="0"/>
        <v>0</v>
      </c>
      <c r="T7" s="194">
        <f t="shared" si="0"/>
        <v>2.5</v>
      </c>
      <c r="U7" s="194">
        <f t="shared" si="0"/>
        <v>0</v>
      </c>
      <c r="V7" s="194">
        <f t="shared" si="0"/>
        <v>0.7</v>
      </c>
      <c r="W7" s="194">
        <f t="shared" si="0"/>
        <v>6.370000000000001</v>
      </c>
      <c r="X7" s="194">
        <f t="shared" si="0"/>
        <v>6.7</v>
      </c>
      <c r="Y7" s="194">
        <f t="shared" si="0"/>
        <v>6.1</v>
      </c>
      <c r="Z7" s="194">
        <f t="shared" si="0"/>
        <v>109.8</v>
      </c>
      <c r="AA7" s="194">
        <f t="shared" si="0"/>
        <v>12.8</v>
      </c>
      <c r="AB7" s="194">
        <f t="shared" si="0"/>
        <v>5.9</v>
      </c>
      <c r="AC7" s="194">
        <f t="shared" si="0"/>
        <v>10</v>
      </c>
      <c r="AD7" s="194">
        <f t="shared" si="0"/>
        <v>0</v>
      </c>
      <c r="AE7" s="194">
        <f t="shared" si="0"/>
        <v>0</v>
      </c>
      <c r="AF7" s="194">
        <f t="shared" si="0"/>
        <v>0</v>
      </c>
      <c r="AG7" s="194">
        <f t="shared" si="0"/>
        <v>0</v>
      </c>
      <c r="AH7" s="194">
        <f t="shared" si="0"/>
        <v>9.1999999999999993</v>
      </c>
      <c r="AI7" s="194">
        <f t="shared" si="0"/>
        <v>1.4</v>
      </c>
      <c r="AJ7" s="194">
        <f t="shared" si="0"/>
        <v>0.48</v>
      </c>
      <c r="AK7" s="194">
        <f t="shared" si="0"/>
        <v>2</v>
      </c>
      <c r="AL7" s="194">
        <f t="shared" si="0"/>
        <v>32</v>
      </c>
      <c r="AM7" s="194">
        <f t="shared" si="0"/>
        <v>2.2999999999999998</v>
      </c>
      <c r="AN7" s="194">
        <f t="shared" si="0"/>
        <v>0</v>
      </c>
      <c r="AO7" s="194">
        <f t="shared" si="0"/>
        <v>51.780000000000008</v>
      </c>
      <c r="AP7" s="194">
        <f t="shared" si="0"/>
        <v>3.4</v>
      </c>
      <c r="AQ7" s="194">
        <f t="shared" si="0"/>
        <v>0.6</v>
      </c>
      <c r="AR7" s="194">
        <f t="shared" si="0"/>
        <v>0</v>
      </c>
      <c r="AS7" s="194">
        <f t="shared" si="0"/>
        <v>0.2</v>
      </c>
      <c r="AT7" s="194">
        <f t="shared" si="0"/>
        <v>0</v>
      </c>
      <c r="AU7" s="194">
        <f t="shared" si="0"/>
        <v>0</v>
      </c>
      <c r="AV7" s="198">
        <f t="shared" ref="AV7:AV15" si="1">SUM(B7:AU7)</f>
        <v>381.43</v>
      </c>
    </row>
    <row r="8" spans="1:48" hidden="1">
      <c r="A8" s="193" t="s">
        <v>305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5">
        <v>7.0000000000000007E-2</v>
      </c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5">
        <v>0.06</v>
      </c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5">
        <v>7.0000000000000007E-2</v>
      </c>
      <c r="AS8" s="197"/>
      <c r="AT8" s="196">
        <v>1.5</v>
      </c>
      <c r="AU8" s="197"/>
      <c r="AV8" s="198">
        <f t="shared" si="1"/>
        <v>1.7</v>
      </c>
    </row>
    <row r="9" spans="1:48">
      <c r="A9" s="193" t="s">
        <v>306</v>
      </c>
      <c r="B9" s="194">
        <f>B8*1000/10</f>
        <v>0</v>
      </c>
      <c r="C9" s="194">
        <f t="shared" ref="C9" si="2">C8*1000/10</f>
        <v>0</v>
      </c>
      <c r="D9" s="194">
        <f t="shared" ref="D9" si="3">D8*1000/10</f>
        <v>0</v>
      </c>
      <c r="E9" s="194">
        <f t="shared" ref="E9" si="4">E8*1000/10</f>
        <v>0</v>
      </c>
      <c r="F9" s="194">
        <f t="shared" ref="F9" si="5">F8*1000/10</f>
        <v>0</v>
      </c>
      <c r="G9" s="194">
        <f t="shared" ref="G9" si="6">G8*1000/10</f>
        <v>0</v>
      </c>
      <c r="H9" s="194">
        <f t="shared" ref="H9" si="7">H8*1000/10</f>
        <v>0</v>
      </c>
      <c r="I9" s="194">
        <f t="shared" ref="I9" si="8">I8*1000/10</f>
        <v>0</v>
      </c>
      <c r="J9" s="194">
        <f t="shared" ref="J9" si="9">J8*1000/10</f>
        <v>0</v>
      </c>
      <c r="K9" s="194">
        <f t="shared" ref="K9" si="10">K8*1000/10</f>
        <v>0</v>
      </c>
      <c r="L9" s="194">
        <f t="shared" ref="L9" si="11">L8*1000/10</f>
        <v>0</v>
      </c>
      <c r="M9" s="194">
        <f t="shared" ref="M9" si="12">M8*1000/10</f>
        <v>0</v>
      </c>
      <c r="N9" s="194">
        <f t="shared" ref="N9" si="13">N8*1000/10</f>
        <v>0</v>
      </c>
      <c r="O9" s="194">
        <f t="shared" ref="O9" si="14">O8*1000/10</f>
        <v>0</v>
      </c>
      <c r="P9" s="194">
        <f t="shared" ref="P9" si="15">P8*1000/10</f>
        <v>0</v>
      </c>
      <c r="Q9" s="194">
        <f t="shared" ref="Q9" si="16">Q8*1000/10</f>
        <v>0</v>
      </c>
      <c r="R9" s="194">
        <f t="shared" ref="R9" si="17">R8*1000/10</f>
        <v>0</v>
      </c>
      <c r="S9" s="194">
        <f t="shared" ref="S9" si="18">S8*1000/10</f>
        <v>0</v>
      </c>
      <c r="T9" s="194">
        <f t="shared" ref="T9" si="19">T8*1000/10</f>
        <v>7</v>
      </c>
      <c r="U9" s="194">
        <f t="shared" ref="U9" si="20">U8*1000/10</f>
        <v>0</v>
      </c>
      <c r="V9" s="194">
        <f t="shared" ref="V9" si="21">V8*1000/10</f>
        <v>0</v>
      </c>
      <c r="W9" s="194">
        <f t="shared" ref="W9" si="22">W8*1000/10</f>
        <v>0</v>
      </c>
      <c r="X9" s="194">
        <f t="shared" ref="X9" si="23">X8*1000/10</f>
        <v>0</v>
      </c>
      <c r="Y9" s="194">
        <f t="shared" ref="Y9" si="24">Y8*1000/10</f>
        <v>0</v>
      </c>
      <c r="Z9" s="194">
        <f t="shared" ref="Z9" si="25">Z8*1000/10</f>
        <v>0</v>
      </c>
      <c r="AA9" s="194">
        <f t="shared" ref="AA9" si="26">AA8*1000/10</f>
        <v>0</v>
      </c>
      <c r="AB9" s="194">
        <f t="shared" ref="AB9" si="27">AB8*1000/10</f>
        <v>0</v>
      </c>
      <c r="AC9" s="194">
        <f t="shared" ref="AC9" si="28">AC8*1000/10</f>
        <v>0</v>
      </c>
      <c r="AD9" s="194">
        <f t="shared" ref="AD9" si="29">AD8*1000/10</f>
        <v>0</v>
      </c>
      <c r="AE9" s="194">
        <f t="shared" ref="AE9" si="30">AE8*1000/10</f>
        <v>6</v>
      </c>
      <c r="AF9" s="194">
        <f t="shared" ref="AF9" si="31">AF8*1000/10</f>
        <v>0</v>
      </c>
      <c r="AG9" s="194">
        <f t="shared" ref="AG9" si="32">AG8*1000/10</f>
        <v>0</v>
      </c>
      <c r="AH9" s="194">
        <f t="shared" ref="AH9" si="33">AH8*1000/10</f>
        <v>0</v>
      </c>
      <c r="AI9" s="194">
        <f t="shared" ref="AI9" si="34">AI8*1000/10</f>
        <v>0</v>
      </c>
      <c r="AJ9" s="194">
        <f t="shared" ref="AJ9" si="35">AJ8*1000/10</f>
        <v>0</v>
      </c>
      <c r="AK9" s="194">
        <f t="shared" ref="AK9" si="36">AK8*1000/10</f>
        <v>0</v>
      </c>
      <c r="AL9" s="194">
        <f t="shared" ref="AL9" si="37">AL8*1000/10</f>
        <v>0</v>
      </c>
      <c r="AM9" s="194">
        <f t="shared" ref="AM9" si="38">AM8*1000/10</f>
        <v>0</v>
      </c>
      <c r="AN9" s="194">
        <f t="shared" ref="AN9" si="39">AN8*1000/10</f>
        <v>0</v>
      </c>
      <c r="AO9" s="194">
        <f t="shared" ref="AO9" si="40">AO8*1000/10</f>
        <v>0</v>
      </c>
      <c r="AP9" s="194">
        <f t="shared" ref="AP9" si="41">AP8*1000/10</f>
        <v>0</v>
      </c>
      <c r="AQ9" s="194">
        <f t="shared" ref="AQ9" si="42">AQ8*1000/10</f>
        <v>0</v>
      </c>
      <c r="AR9" s="194">
        <f t="shared" ref="AR9" si="43">AR8*1000/10</f>
        <v>7</v>
      </c>
      <c r="AS9" s="194">
        <f t="shared" ref="AS9" si="44">AS8*1000/10</f>
        <v>0</v>
      </c>
      <c r="AT9" s="194">
        <f t="shared" ref="AT9" si="45">AT8*1000/10</f>
        <v>150</v>
      </c>
      <c r="AU9" s="194">
        <f t="shared" ref="AU9" si="46">AU8*1000/10</f>
        <v>0</v>
      </c>
      <c r="AV9" s="198">
        <f t="shared" si="1"/>
        <v>170</v>
      </c>
    </row>
    <row r="10" spans="1:48" hidden="1">
      <c r="A10" s="193" t="s">
        <v>12</v>
      </c>
      <c r="B10" s="194">
        <v>0.35799999999999998</v>
      </c>
      <c r="C10" s="197"/>
      <c r="D10" s="197"/>
      <c r="E10" s="195">
        <v>0.06</v>
      </c>
      <c r="F10" s="195">
        <v>0.26200000000000001</v>
      </c>
      <c r="G10" s="194">
        <v>0.04</v>
      </c>
      <c r="H10" s="194">
        <v>0.14099999999999999</v>
      </c>
      <c r="I10" s="194">
        <v>0.06</v>
      </c>
      <c r="J10" s="197"/>
      <c r="K10" s="194">
        <v>0.68200000000000005</v>
      </c>
      <c r="L10" s="194">
        <v>1.31</v>
      </c>
      <c r="M10" s="197"/>
      <c r="N10" s="197"/>
      <c r="O10" s="194">
        <v>0.124</v>
      </c>
      <c r="P10" s="194">
        <v>0.13200000000000001</v>
      </c>
      <c r="Q10" s="197"/>
      <c r="R10" s="194">
        <v>0.02</v>
      </c>
      <c r="S10" s="195">
        <v>0.04</v>
      </c>
      <c r="T10" s="194">
        <v>2.5000000000000001E-2</v>
      </c>
      <c r="U10" s="194">
        <v>0.21</v>
      </c>
      <c r="V10" s="197"/>
      <c r="W10" s="194">
        <v>0.27</v>
      </c>
      <c r="X10" s="194">
        <v>0.14499999999999999</v>
      </c>
      <c r="Y10" s="195">
        <v>0.13300000000000001</v>
      </c>
      <c r="Z10" s="197"/>
      <c r="AA10" s="194">
        <v>0.41899999999999998</v>
      </c>
      <c r="AB10" s="194">
        <v>6.0999999999999999E-2</v>
      </c>
      <c r="AC10" s="197"/>
      <c r="AD10" s="194">
        <v>5.3999999999999999E-2</v>
      </c>
      <c r="AE10" s="197"/>
      <c r="AF10" s="194">
        <v>6.0000000000000001E-3</v>
      </c>
      <c r="AG10" s="194">
        <v>0.34599999999999997</v>
      </c>
      <c r="AH10" s="195">
        <v>0.05</v>
      </c>
      <c r="AI10" s="194">
        <v>4.2000000000000003E-2</v>
      </c>
      <c r="AJ10" s="198">
        <v>1.6400000000000001E-2</v>
      </c>
      <c r="AK10" s="197"/>
      <c r="AL10" s="197"/>
      <c r="AM10" s="194">
        <v>5.6000000000000001E-2</v>
      </c>
      <c r="AN10" s="194">
        <v>3.4000000000000002E-2</v>
      </c>
      <c r="AO10" s="196">
        <v>0.6</v>
      </c>
      <c r="AP10" s="195">
        <v>6.8000000000000005E-2</v>
      </c>
      <c r="AQ10" s="197"/>
      <c r="AR10" s="197"/>
      <c r="AS10" s="194">
        <v>3.0000000000000001E-3</v>
      </c>
      <c r="AT10" s="194">
        <v>0.14499999999999999</v>
      </c>
      <c r="AU10" s="194">
        <v>6.8000000000000005E-2</v>
      </c>
      <c r="AV10" s="198">
        <f t="shared" si="1"/>
        <v>5.9803999999999986</v>
      </c>
    </row>
    <row r="11" spans="1:48">
      <c r="A11" s="193" t="s">
        <v>307</v>
      </c>
      <c r="B11" s="194">
        <f>B10*1000/10</f>
        <v>35.799999999999997</v>
      </c>
      <c r="C11" s="194">
        <f t="shared" ref="C11" si="47">C10*1000/10</f>
        <v>0</v>
      </c>
      <c r="D11" s="194">
        <f t="shared" ref="D11" si="48">D10*1000/10</f>
        <v>0</v>
      </c>
      <c r="E11" s="194">
        <f t="shared" ref="E11" si="49">E10*1000/10</f>
        <v>6</v>
      </c>
      <c r="F11" s="194">
        <f t="shared" ref="F11" si="50">F10*1000/10</f>
        <v>26.2</v>
      </c>
      <c r="G11" s="194">
        <f t="shared" ref="G11" si="51">G10*1000/10</f>
        <v>4</v>
      </c>
      <c r="H11" s="194">
        <f t="shared" ref="H11" si="52">H10*1000/10</f>
        <v>14.1</v>
      </c>
      <c r="I11" s="194">
        <f t="shared" ref="I11" si="53">I10*1000/10</f>
        <v>6</v>
      </c>
      <c r="J11" s="194">
        <f t="shared" ref="J11" si="54">J10*1000/10</f>
        <v>0</v>
      </c>
      <c r="K11" s="194">
        <f t="shared" ref="K11" si="55">K10*1000/10</f>
        <v>68.2</v>
      </c>
      <c r="L11" s="194">
        <f t="shared" ref="L11" si="56">L10*1000/10</f>
        <v>131</v>
      </c>
      <c r="M11" s="194">
        <f t="shared" ref="M11" si="57">M10*1000/10</f>
        <v>0</v>
      </c>
      <c r="N11" s="194">
        <f t="shared" ref="N11" si="58">N10*1000/10</f>
        <v>0</v>
      </c>
      <c r="O11" s="194">
        <f t="shared" ref="O11" si="59">O10*1000/10</f>
        <v>12.4</v>
      </c>
      <c r="P11" s="194">
        <f t="shared" ref="P11" si="60">P10*1000/10</f>
        <v>13.2</v>
      </c>
      <c r="Q11" s="194">
        <f t="shared" ref="Q11" si="61">Q10*1000/10</f>
        <v>0</v>
      </c>
      <c r="R11" s="194">
        <f t="shared" ref="R11" si="62">R10*1000/10</f>
        <v>2</v>
      </c>
      <c r="S11" s="194">
        <f t="shared" ref="S11" si="63">S10*1000/10</f>
        <v>4</v>
      </c>
      <c r="T11" s="194">
        <f t="shared" ref="T11" si="64">T10*1000/10</f>
        <v>2.5</v>
      </c>
      <c r="U11" s="194">
        <f t="shared" ref="U11" si="65">U10*1000/10</f>
        <v>21</v>
      </c>
      <c r="V11" s="194">
        <f t="shared" ref="V11" si="66">V10*1000/10</f>
        <v>0</v>
      </c>
      <c r="W11" s="194">
        <f t="shared" ref="W11" si="67">W10*1000/10</f>
        <v>27</v>
      </c>
      <c r="X11" s="194">
        <f t="shared" ref="X11" si="68">X10*1000/10</f>
        <v>14.5</v>
      </c>
      <c r="Y11" s="194">
        <f t="shared" ref="Y11" si="69">Y10*1000/10</f>
        <v>13.3</v>
      </c>
      <c r="Z11" s="194">
        <f t="shared" ref="Z11" si="70">Z10*1000/10</f>
        <v>0</v>
      </c>
      <c r="AA11" s="194">
        <f t="shared" ref="AA11" si="71">AA10*1000/10</f>
        <v>41.9</v>
      </c>
      <c r="AB11" s="194">
        <f t="shared" ref="AB11" si="72">AB10*1000/10</f>
        <v>6.1</v>
      </c>
      <c r="AC11" s="194">
        <f t="shared" ref="AC11" si="73">AC10*1000/10</f>
        <v>0</v>
      </c>
      <c r="AD11" s="194">
        <f t="shared" ref="AD11" si="74">AD10*1000/10</f>
        <v>5.4</v>
      </c>
      <c r="AE11" s="194">
        <f t="shared" ref="AE11" si="75">AE10*1000/10</f>
        <v>0</v>
      </c>
      <c r="AF11" s="194">
        <f t="shared" ref="AF11" si="76">AF10*1000/10</f>
        <v>0.6</v>
      </c>
      <c r="AG11" s="194">
        <f t="shared" ref="AG11" si="77">AG10*1000/10</f>
        <v>34.6</v>
      </c>
      <c r="AH11" s="194">
        <f t="shared" ref="AH11" si="78">AH10*1000/10</f>
        <v>5</v>
      </c>
      <c r="AI11" s="194">
        <f t="shared" ref="AI11" si="79">AI10*1000/10</f>
        <v>4.2</v>
      </c>
      <c r="AJ11" s="194">
        <f t="shared" ref="AJ11" si="80">AJ10*1000/10</f>
        <v>1.6400000000000001</v>
      </c>
      <c r="AK11" s="194">
        <f t="shared" ref="AK11" si="81">AK10*1000/10</f>
        <v>0</v>
      </c>
      <c r="AL11" s="194">
        <f t="shared" ref="AL11" si="82">AL10*1000/10</f>
        <v>0</v>
      </c>
      <c r="AM11" s="194">
        <f t="shared" ref="AM11" si="83">AM10*1000/10</f>
        <v>5.6</v>
      </c>
      <c r="AN11" s="194">
        <f t="shared" ref="AN11" si="84">AN10*1000/10</f>
        <v>3.4</v>
      </c>
      <c r="AO11" s="194">
        <f t="shared" ref="AO11" si="85">AO10*1000/10</f>
        <v>60</v>
      </c>
      <c r="AP11" s="194">
        <f t="shared" ref="AP11" si="86">AP10*1000/10</f>
        <v>6.8</v>
      </c>
      <c r="AQ11" s="194">
        <f t="shared" ref="AQ11" si="87">AQ10*1000/10</f>
        <v>0</v>
      </c>
      <c r="AR11" s="194">
        <f t="shared" ref="AR11" si="88">AR10*1000/10</f>
        <v>0</v>
      </c>
      <c r="AS11" s="194">
        <f t="shared" ref="AS11" si="89">AS10*1000/10</f>
        <v>0.3</v>
      </c>
      <c r="AT11" s="194">
        <f t="shared" ref="AT11" si="90">AT10*1000/10</f>
        <v>14.5</v>
      </c>
      <c r="AU11" s="194">
        <f t="shared" ref="AU11" si="91">AU10*1000/10</f>
        <v>6.8</v>
      </c>
      <c r="AV11" s="198">
        <f t="shared" si="1"/>
        <v>598.03999999999985</v>
      </c>
    </row>
    <row r="12" spans="1:48" hidden="1">
      <c r="A12" s="193" t="s">
        <v>156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9">
        <v>2</v>
      </c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6">
        <v>1.5</v>
      </c>
      <c r="AU12" s="197"/>
      <c r="AV12" s="198">
        <f t="shared" si="1"/>
        <v>3.5</v>
      </c>
    </row>
    <row r="13" spans="1:48">
      <c r="A13" s="193" t="s">
        <v>308</v>
      </c>
      <c r="B13" s="194">
        <f>B12*1000/10</f>
        <v>0</v>
      </c>
      <c r="C13" s="194">
        <f t="shared" ref="C13" si="92">C12*1000/10</f>
        <v>0</v>
      </c>
      <c r="D13" s="194">
        <f t="shared" ref="D13" si="93">D12*1000/10</f>
        <v>0</v>
      </c>
      <c r="E13" s="194">
        <f t="shared" ref="E13" si="94">E12*1000/10</f>
        <v>0</v>
      </c>
      <c r="F13" s="194">
        <f t="shared" ref="F13" si="95">F12*1000/10</f>
        <v>0</v>
      </c>
      <c r="G13" s="194">
        <f t="shared" ref="G13" si="96">G12*1000/10</f>
        <v>0</v>
      </c>
      <c r="H13" s="194">
        <f t="shared" ref="H13" si="97">H12*1000/10</f>
        <v>0</v>
      </c>
      <c r="I13" s="194">
        <f t="shared" ref="I13" si="98">I12*1000/10</f>
        <v>0</v>
      </c>
      <c r="J13" s="194">
        <f t="shared" ref="J13" si="99">J12*1000/10</f>
        <v>0</v>
      </c>
      <c r="K13" s="194">
        <f t="shared" ref="K13" si="100">K12*1000/10</f>
        <v>0</v>
      </c>
      <c r="L13" s="194">
        <f t="shared" ref="L13" si="101">L12*1000/10</f>
        <v>0</v>
      </c>
      <c r="M13" s="194">
        <f t="shared" ref="M13" si="102">M12*1000/10</f>
        <v>200</v>
      </c>
      <c r="N13" s="194">
        <f t="shared" ref="N13" si="103">N12*1000/10</f>
        <v>0</v>
      </c>
      <c r="O13" s="194">
        <f t="shared" ref="O13" si="104">O12*1000/10</f>
        <v>0</v>
      </c>
      <c r="P13" s="194">
        <f t="shared" ref="P13" si="105">P12*1000/10</f>
        <v>0</v>
      </c>
      <c r="Q13" s="194">
        <f t="shared" ref="Q13" si="106">Q12*1000/10</f>
        <v>0</v>
      </c>
      <c r="R13" s="194">
        <f t="shared" ref="R13" si="107">R12*1000/10</f>
        <v>0</v>
      </c>
      <c r="S13" s="194">
        <f t="shared" ref="S13" si="108">S12*1000/10</f>
        <v>0</v>
      </c>
      <c r="T13" s="194">
        <f t="shared" ref="T13" si="109">T12*1000/10</f>
        <v>0</v>
      </c>
      <c r="U13" s="194">
        <f t="shared" ref="U13" si="110">U12*1000/10</f>
        <v>0</v>
      </c>
      <c r="V13" s="194">
        <f t="shared" ref="V13" si="111">V12*1000/10</f>
        <v>0</v>
      </c>
      <c r="W13" s="194">
        <f t="shared" ref="W13" si="112">W12*1000/10</f>
        <v>0</v>
      </c>
      <c r="X13" s="194">
        <f t="shared" ref="X13" si="113">X12*1000/10</f>
        <v>0</v>
      </c>
      <c r="Y13" s="194">
        <f t="shared" ref="Y13" si="114">Y12*1000/10</f>
        <v>0</v>
      </c>
      <c r="Z13" s="194">
        <f t="shared" ref="Z13" si="115">Z12*1000/10</f>
        <v>0</v>
      </c>
      <c r="AA13" s="194">
        <f t="shared" ref="AA13" si="116">AA12*1000/10</f>
        <v>0</v>
      </c>
      <c r="AB13" s="194">
        <f t="shared" ref="AB13" si="117">AB12*1000/10</f>
        <v>0</v>
      </c>
      <c r="AC13" s="194">
        <f t="shared" ref="AC13" si="118">AC12*1000/10</f>
        <v>0</v>
      </c>
      <c r="AD13" s="194">
        <f t="shared" ref="AD13" si="119">AD12*1000/10</f>
        <v>0</v>
      </c>
      <c r="AE13" s="194">
        <f t="shared" ref="AE13" si="120">AE12*1000/10</f>
        <v>0</v>
      </c>
      <c r="AF13" s="194">
        <f t="shared" ref="AF13" si="121">AF12*1000/10</f>
        <v>0</v>
      </c>
      <c r="AG13" s="194">
        <f t="shared" ref="AG13" si="122">AG12*1000/10</f>
        <v>0</v>
      </c>
      <c r="AH13" s="194">
        <f t="shared" ref="AH13" si="123">AH12*1000/10</f>
        <v>0</v>
      </c>
      <c r="AI13" s="194">
        <f t="shared" ref="AI13" si="124">AI12*1000/10</f>
        <v>0</v>
      </c>
      <c r="AJ13" s="194">
        <f t="shared" ref="AJ13" si="125">AJ12*1000/10</f>
        <v>0</v>
      </c>
      <c r="AK13" s="194">
        <f t="shared" ref="AK13" si="126">AK12*1000/10</f>
        <v>0</v>
      </c>
      <c r="AL13" s="194">
        <f t="shared" ref="AL13" si="127">AL12*1000/10</f>
        <v>0</v>
      </c>
      <c r="AM13" s="194">
        <f t="shared" ref="AM13" si="128">AM12*1000/10</f>
        <v>0</v>
      </c>
      <c r="AN13" s="194">
        <f t="shared" ref="AN13" si="129">AN12*1000/10</f>
        <v>0</v>
      </c>
      <c r="AO13" s="194">
        <f t="shared" ref="AO13" si="130">AO12*1000/10</f>
        <v>0</v>
      </c>
      <c r="AP13" s="194">
        <f t="shared" ref="AP13" si="131">AP12*1000/10</f>
        <v>0</v>
      </c>
      <c r="AQ13" s="194">
        <f t="shared" ref="AQ13" si="132">AQ12*1000/10</f>
        <v>0</v>
      </c>
      <c r="AR13" s="194">
        <f t="shared" ref="AR13" si="133">AR12*1000/10</f>
        <v>0</v>
      </c>
      <c r="AS13" s="194">
        <f t="shared" ref="AS13" si="134">AS12*1000/10</f>
        <v>0</v>
      </c>
      <c r="AT13" s="194">
        <f t="shared" ref="AT13" si="135">AT12*1000/10</f>
        <v>150</v>
      </c>
      <c r="AU13" s="194">
        <f t="shared" ref="AU13" si="136">AU12*1000/10</f>
        <v>0</v>
      </c>
      <c r="AV13" s="198">
        <f t="shared" si="1"/>
        <v>350</v>
      </c>
    </row>
    <row r="14" spans="1:48" hidden="1">
      <c r="A14" s="192" t="s">
        <v>52</v>
      </c>
      <c r="B14" s="200">
        <v>0.43</v>
      </c>
      <c r="C14" s="201">
        <v>0.2</v>
      </c>
      <c r="D14" s="200">
        <v>0.112</v>
      </c>
      <c r="E14" s="201">
        <v>0.16</v>
      </c>
      <c r="F14" s="200">
        <v>0.40200000000000002</v>
      </c>
      <c r="G14" s="200">
        <v>0.04</v>
      </c>
      <c r="H14" s="200">
        <v>0.14099999999999999</v>
      </c>
      <c r="I14" s="200">
        <v>0.14000000000000001</v>
      </c>
      <c r="J14" s="200">
        <v>4.0000000000000001E-3</v>
      </c>
      <c r="K14" s="200">
        <v>0.88800000000000001</v>
      </c>
      <c r="L14" s="200">
        <v>1.31</v>
      </c>
      <c r="M14" s="202">
        <v>2</v>
      </c>
      <c r="N14" s="200">
        <v>1.7999999999999999E-2</v>
      </c>
      <c r="O14" s="201">
        <v>0.31</v>
      </c>
      <c r="P14" s="200">
        <v>0.13200000000000001</v>
      </c>
      <c r="Q14" s="200">
        <v>5.3999999999999999E-2</v>
      </c>
      <c r="R14" s="200">
        <v>0.02</v>
      </c>
      <c r="S14" s="201">
        <v>0.04</v>
      </c>
      <c r="T14" s="203">
        <v>0.12</v>
      </c>
      <c r="U14" s="200">
        <v>0.21</v>
      </c>
      <c r="V14" s="200">
        <v>7.0000000000000001E-3</v>
      </c>
      <c r="W14" s="200">
        <v>0.3337</v>
      </c>
      <c r="X14" s="200">
        <v>0.21199999999999999</v>
      </c>
      <c r="Y14" s="200">
        <v>0.19400000000000001</v>
      </c>
      <c r="Z14" s="200">
        <v>1.0980000000000001</v>
      </c>
      <c r="AA14" s="203">
        <v>0.54700000000000004</v>
      </c>
      <c r="AB14" s="200">
        <v>0.12</v>
      </c>
      <c r="AC14" s="201">
        <v>0.1</v>
      </c>
      <c r="AD14" s="200">
        <v>5.3999999999999999E-2</v>
      </c>
      <c r="AE14" s="201">
        <v>0.06</v>
      </c>
      <c r="AF14" s="200">
        <v>6.0000000000000001E-3</v>
      </c>
      <c r="AG14" s="200">
        <v>0.34599999999999997</v>
      </c>
      <c r="AH14" s="200">
        <v>0.14199999999999999</v>
      </c>
      <c r="AI14" s="200">
        <v>5.6000000000000001E-2</v>
      </c>
      <c r="AJ14" s="204">
        <v>2.12E-2</v>
      </c>
      <c r="AK14" s="201">
        <v>0.02</v>
      </c>
      <c r="AL14" s="201">
        <v>0.32</v>
      </c>
      <c r="AM14" s="200">
        <v>7.9000000000000001E-2</v>
      </c>
      <c r="AN14" s="200">
        <v>3.4000000000000002E-2</v>
      </c>
      <c r="AO14" s="200">
        <v>1.1177999999999999</v>
      </c>
      <c r="AP14" s="201">
        <v>0.10199999999999999</v>
      </c>
      <c r="AQ14" s="200">
        <v>6.0000000000000001E-3</v>
      </c>
      <c r="AR14" s="201">
        <v>7.0000000000000007E-2</v>
      </c>
      <c r="AS14" s="200">
        <v>5.0000000000000001E-3</v>
      </c>
      <c r="AT14" s="200">
        <v>3.145</v>
      </c>
      <c r="AU14" s="200">
        <v>6.8000000000000005E-2</v>
      </c>
      <c r="AV14" s="204">
        <f t="shared" si="1"/>
        <v>14.994700000000002</v>
      </c>
    </row>
    <row r="15" spans="1:48">
      <c r="A15" s="192" t="s">
        <v>309</v>
      </c>
      <c r="B15" s="200">
        <f>B7+B9+B11+B13</f>
        <v>43</v>
      </c>
      <c r="C15" s="200">
        <f t="shared" ref="C15:AU15" si="137">C7+C9+C11+C13</f>
        <v>20</v>
      </c>
      <c r="D15" s="200">
        <f t="shared" si="137"/>
        <v>11.2</v>
      </c>
      <c r="E15" s="200">
        <f t="shared" si="137"/>
        <v>16</v>
      </c>
      <c r="F15" s="200">
        <f t="shared" si="137"/>
        <v>40.200000000000003</v>
      </c>
      <c r="G15" s="200">
        <f t="shared" si="137"/>
        <v>4</v>
      </c>
      <c r="H15" s="200">
        <f t="shared" si="137"/>
        <v>14.1</v>
      </c>
      <c r="I15" s="200">
        <f t="shared" si="137"/>
        <v>14</v>
      </c>
      <c r="J15" s="200">
        <f t="shared" si="137"/>
        <v>0.4</v>
      </c>
      <c r="K15" s="200">
        <f t="shared" si="137"/>
        <v>88.800000000000011</v>
      </c>
      <c r="L15" s="200">
        <f t="shared" si="137"/>
        <v>131</v>
      </c>
      <c r="M15" s="200">
        <f t="shared" si="137"/>
        <v>200</v>
      </c>
      <c r="N15" s="200">
        <f t="shared" si="137"/>
        <v>1.8</v>
      </c>
      <c r="O15" s="200">
        <f t="shared" si="137"/>
        <v>31</v>
      </c>
      <c r="P15" s="200">
        <f t="shared" si="137"/>
        <v>13.2</v>
      </c>
      <c r="Q15" s="200">
        <f t="shared" si="137"/>
        <v>5.4</v>
      </c>
      <c r="R15" s="200">
        <f t="shared" si="137"/>
        <v>2</v>
      </c>
      <c r="S15" s="200">
        <f t="shared" si="137"/>
        <v>4</v>
      </c>
      <c r="T15" s="200">
        <f t="shared" si="137"/>
        <v>12</v>
      </c>
      <c r="U15" s="200">
        <f t="shared" si="137"/>
        <v>21</v>
      </c>
      <c r="V15" s="200">
        <f t="shared" si="137"/>
        <v>0.7</v>
      </c>
      <c r="W15" s="200">
        <f t="shared" si="137"/>
        <v>33.370000000000005</v>
      </c>
      <c r="X15" s="200">
        <f t="shared" si="137"/>
        <v>21.2</v>
      </c>
      <c r="Y15" s="200">
        <f t="shared" si="137"/>
        <v>19.399999999999999</v>
      </c>
      <c r="Z15" s="200">
        <f t="shared" si="137"/>
        <v>109.8</v>
      </c>
      <c r="AA15" s="200">
        <f t="shared" si="137"/>
        <v>54.7</v>
      </c>
      <c r="AB15" s="200">
        <f t="shared" si="137"/>
        <v>12</v>
      </c>
      <c r="AC15" s="200">
        <f t="shared" si="137"/>
        <v>10</v>
      </c>
      <c r="AD15" s="200">
        <f t="shared" si="137"/>
        <v>5.4</v>
      </c>
      <c r="AE15" s="200">
        <f t="shared" si="137"/>
        <v>6</v>
      </c>
      <c r="AF15" s="200">
        <f t="shared" si="137"/>
        <v>0.6</v>
      </c>
      <c r="AG15" s="200">
        <f t="shared" si="137"/>
        <v>34.6</v>
      </c>
      <c r="AH15" s="200">
        <f t="shared" si="137"/>
        <v>14.2</v>
      </c>
      <c r="AI15" s="200">
        <f t="shared" si="137"/>
        <v>5.6</v>
      </c>
      <c r="AJ15" s="200">
        <f t="shared" si="137"/>
        <v>2.12</v>
      </c>
      <c r="AK15" s="200">
        <f t="shared" si="137"/>
        <v>2</v>
      </c>
      <c r="AL15" s="200">
        <f t="shared" si="137"/>
        <v>32</v>
      </c>
      <c r="AM15" s="200">
        <f t="shared" si="137"/>
        <v>7.8999999999999995</v>
      </c>
      <c r="AN15" s="200">
        <f t="shared" si="137"/>
        <v>3.4</v>
      </c>
      <c r="AO15" s="200">
        <f t="shared" si="137"/>
        <v>111.78</v>
      </c>
      <c r="AP15" s="200">
        <f t="shared" si="137"/>
        <v>10.199999999999999</v>
      </c>
      <c r="AQ15" s="200">
        <f t="shared" si="137"/>
        <v>0.6</v>
      </c>
      <c r="AR15" s="200">
        <f t="shared" si="137"/>
        <v>7</v>
      </c>
      <c r="AS15" s="200">
        <f t="shared" si="137"/>
        <v>0.5</v>
      </c>
      <c r="AT15" s="200">
        <f t="shared" si="137"/>
        <v>314.5</v>
      </c>
      <c r="AU15" s="200">
        <f t="shared" si="137"/>
        <v>6.8</v>
      </c>
      <c r="AV15" s="204">
        <f t="shared" si="1"/>
        <v>1499.4700000000003</v>
      </c>
    </row>
    <row r="16" spans="1:48" hidden="1">
      <c r="A16" s="35" t="s">
        <v>554</v>
      </c>
      <c r="B16" s="35">
        <f>B14*1000/10-B15</f>
        <v>0</v>
      </c>
      <c r="C16" s="35">
        <f t="shared" ref="C16:AV16" si="138">C14*1000/10-C15</f>
        <v>0</v>
      </c>
      <c r="D16" s="35">
        <f t="shared" si="138"/>
        <v>0</v>
      </c>
      <c r="E16" s="35">
        <f t="shared" si="138"/>
        <v>0</v>
      </c>
      <c r="F16" s="35">
        <f t="shared" si="138"/>
        <v>0</v>
      </c>
      <c r="G16" s="35">
        <f t="shared" si="138"/>
        <v>0</v>
      </c>
      <c r="H16" s="35">
        <f t="shared" si="138"/>
        <v>0</v>
      </c>
      <c r="I16" s="35">
        <f t="shared" si="138"/>
        <v>0</v>
      </c>
      <c r="J16" s="35">
        <f t="shared" si="138"/>
        <v>0</v>
      </c>
      <c r="K16" s="35">
        <f t="shared" si="138"/>
        <v>0</v>
      </c>
      <c r="L16" s="35">
        <f t="shared" si="138"/>
        <v>0</v>
      </c>
      <c r="M16" s="35">
        <f t="shared" si="138"/>
        <v>0</v>
      </c>
      <c r="N16" s="35">
        <f t="shared" si="138"/>
        <v>0</v>
      </c>
      <c r="O16" s="35">
        <f t="shared" si="138"/>
        <v>0</v>
      </c>
      <c r="P16" s="35">
        <f t="shared" si="138"/>
        <v>0</v>
      </c>
      <c r="Q16" s="35">
        <f t="shared" si="138"/>
        <v>0</v>
      </c>
      <c r="R16" s="35">
        <f t="shared" si="138"/>
        <v>0</v>
      </c>
      <c r="S16" s="35">
        <f t="shared" si="138"/>
        <v>0</v>
      </c>
      <c r="T16" s="35">
        <f t="shared" si="138"/>
        <v>0</v>
      </c>
      <c r="U16" s="35">
        <f t="shared" si="138"/>
        <v>0</v>
      </c>
      <c r="V16" s="35">
        <f t="shared" si="138"/>
        <v>0</v>
      </c>
      <c r="W16" s="35">
        <f t="shared" si="138"/>
        <v>0</v>
      </c>
      <c r="X16" s="35">
        <f t="shared" si="138"/>
        <v>0</v>
      </c>
      <c r="Y16" s="35">
        <f t="shared" si="138"/>
        <v>0</v>
      </c>
      <c r="Z16" s="35">
        <f t="shared" si="138"/>
        <v>0</v>
      </c>
      <c r="AA16" s="35">
        <f t="shared" si="138"/>
        <v>0</v>
      </c>
      <c r="AB16" s="35">
        <f t="shared" si="138"/>
        <v>0</v>
      </c>
      <c r="AC16" s="35">
        <f t="shared" si="138"/>
        <v>0</v>
      </c>
      <c r="AD16" s="35">
        <f t="shared" si="138"/>
        <v>0</v>
      </c>
      <c r="AE16" s="35">
        <f t="shared" si="138"/>
        <v>0</v>
      </c>
      <c r="AF16" s="35">
        <f t="shared" si="138"/>
        <v>0</v>
      </c>
      <c r="AG16" s="35">
        <f t="shared" si="138"/>
        <v>0</v>
      </c>
      <c r="AH16" s="35">
        <f t="shared" si="138"/>
        <v>0</v>
      </c>
      <c r="AI16" s="35">
        <f t="shared" si="138"/>
        <v>0</v>
      </c>
      <c r="AJ16" s="35">
        <f t="shared" si="138"/>
        <v>0</v>
      </c>
      <c r="AK16" s="35">
        <f t="shared" si="138"/>
        <v>0</v>
      </c>
      <c r="AL16" s="35">
        <f t="shared" si="138"/>
        <v>0</v>
      </c>
      <c r="AM16" s="35">
        <f t="shared" si="138"/>
        <v>0</v>
      </c>
      <c r="AN16" s="35">
        <f t="shared" si="138"/>
        <v>0</v>
      </c>
      <c r="AO16" s="35">
        <f t="shared" si="138"/>
        <v>0</v>
      </c>
      <c r="AP16" s="35">
        <f t="shared" si="138"/>
        <v>0</v>
      </c>
      <c r="AQ16" s="35">
        <f t="shared" si="138"/>
        <v>0</v>
      </c>
      <c r="AR16" s="35">
        <f t="shared" si="138"/>
        <v>0</v>
      </c>
      <c r="AS16" s="35">
        <f t="shared" si="138"/>
        <v>0</v>
      </c>
      <c r="AT16" s="35">
        <f t="shared" si="138"/>
        <v>0</v>
      </c>
      <c r="AU16" s="35">
        <f t="shared" si="138"/>
        <v>0</v>
      </c>
      <c r="AV16" s="35">
        <f t="shared" si="138"/>
        <v>0</v>
      </c>
    </row>
  </sheetData>
  <mergeCells count="1"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74"/>
  <sheetViews>
    <sheetView view="pageBreakPreview" topLeftCell="A34" zoomScale="60" zoomScaleNormal="100" workbookViewId="0">
      <selection activeCell="D62" sqref="D62"/>
    </sheetView>
  </sheetViews>
  <sheetFormatPr defaultColWidth="9.33203125" defaultRowHeight="14"/>
  <cols>
    <col min="1" max="1" width="46.109375" style="37" customWidth="1"/>
    <col min="2" max="2" width="9.33203125" style="37" customWidth="1"/>
    <col min="3" max="3" width="11.33203125" style="37" customWidth="1"/>
    <col min="4" max="4" width="10.77734375" style="37" customWidth="1"/>
    <col min="5" max="5" width="12.109375" style="37" customWidth="1"/>
    <col min="6" max="6" width="12.109375" style="38" customWidth="1"/>
    <col min="7" max="7" width="6.6640625" style="39" customWidth="1"/>
    <col min="8" max="8" width="31" style="37" customWidth="1"/>
    <col min="9" max="9" width="14.44140625" style="37" customWidth="1"/>
    <col min="10" max="10" width="12.6640625" style="37" customWidth="1"/>
    <col min="11" max="11" width="12.44140625" style="37" customWidth="1"/>
    <col min="12" max="12" width="13" style="37" customWidth="1"/>
    <col min="13" max="13" width="14.44140625" style="38" customWidth="1"/>
    <col min="14" max="14" width="3.44140625" style="37" customWidth="1"/>
    <col min="15" max="15" width="27.33203125" style="37" customWidth="1"/>
    <col min="16" max="18" width="13.33203125" style="37" customWidth="1"/>
    <col min="19" max="19" width="13.109375" style="37" customWidth="1"/>
    <col min="20" max="20" width="13.109375" style="38" customWidth="1"/>
    <col min="21" max="21" width="9.77734375" style="37" customWidth="1"/>
    <col min="22" max="261" width="11" style="37" customWidth="1"/>
    <col min="262" max="262" width="65" style="37" customWidth="1"/>
    <col min="263" max="263" width="11.33203125" style="37" customWidth="1"/>
    <col min="264" max="264" width="12.77734375" style="37" customWidth="1"/>
    <col min="265" max="265" width="12.33203125" style="37" customWidth="1"/>
    <col min="266" max="266" width="8.77734375" style="37" customWidth="1"/>
    <col min="267" max="267" width="39.6640625" style="37" customWidth="1"/>
    <col min="268" max="268" width="14.44140625" style="37" customWidth="1"/>
    <col min="269" max="269" width="12.44140625" style="37" customWidth="1"/>
    <col min="270" max="270" width="14.44140625" style="37" customWidth="1"/>
    <col min="271" max="271" width="3.44140625" style="37" customWidth="1"/>
    <col min="272" max="272" width="50.33203125" style="37" customWidth="1"/>
    <col min="273" max="274" width="13.33203125" style="37" customWidth="1"/>
    <col min="275" max="275" width="14.77734375" style="37" customWidth="1"/>
    <col min="276" max="276" width="16.33203125" style="37" customWidth="1"/>
    <col min="277" max="277" width="12.6640625" style="37" customWidth="1"/>
    <col min="278" max="517" width="11" style="37" customWidth="1"/>
    <col min="518" max="518" width="65" style="37" customWidth="1"/>
    <col min="519" max="519" width="11.33203125" style="37" customWidth="1"/>
    <col min="520" max="520" width="12.77734375" style="37" customWidth="1"/>
    <col min="521" max="521" width="12.33203125" style="37" customWidth="1"/>
    <col min="522" max="522" width="8.77734375" style="37" customWidth="1"/>
    <col min="523" max="523" width="39.6640625" style="37" customWidth="1"/>
    <col min="524" max="524" width="14.44140625" style="37" customWidth="1"/>
    <col min="525" max="525" width="12.44140625" style="37" customWidth="1"/>
    <col min="526" max="526" width="14.44140625" style="37" customWidth="1"/>
    <col min="527" max="527" width="3.44140625" style="37" customWidth="1"/>
    <col min="528" max="528" width="50.33203125" style="37" customWidth="1"/>
    <col min="529" max="530" width="13.33203125" style="37" customWidth="1"/>
    <col min="531" max="531" width="14.77734375" style="37" customWidth="1"/>
    <col min="532" max="532" width="16.33203125" style="37" customWidth="1"/>
    <col min="533" max="533" width="12.6640625" style="37" customWidth="1"/>
    <col min="534" max="773" width="11" style="37" customWidth="1"/>
    <col min="774" max="774" width="65" style="37" customWidth="1"/>
    <col min="775" max="775" width="11.33203125" style="37" customWidth="1"/>
    <col min="776" max="776" width="12.77734375" style="37" customWidth="1"/>
    <col min="777" max="777" width="12.33203125" style="37" customWidth="1"/>
    <col min="778" max="778" width="8.77734375" style="37" customWidth="1"/>
    <col min="779" max="779" width="39.6640625" style="37" customWidth="1"/>
    <col min="780" max="780" width="14.44140625" style="37" customWidth="1"/>
    <col min="781" max="781" width="12.44140625" style="37" customWidth="1"/>
    <col min="782" max="782" width="14.44140625" style="37" customWidth="1"/>
    <col min="783" max="783" width="3.44140625" style="37" customWidth="1"/>
    <col min="784" max="784" width="50.33203125" style="37" customWidth="1"/>
    <col min="785" max="786" width="13.33203125" style="37" customWidth="1"/>
    <col min="787" max="787" width="14.77734375" style="37" customWidth="1"/>
    <col min="788" max="788" width="16.33203125" style="37" customWidth="1"/>
    <col min="789" max="789" width="12.6640625" style="37" customWidth="1"/>
    <col min="790" max="1027" width="11" style="37" customWidth="1"/>
    <col min="1028" max="16384" width="9.33203125" style="82"/>
  </cols>
  <sheetData>
    <row r="1" spans="1:24">
      <c r="T1" s="40"/>
    </row>
    <row r="2" spans="1:24" ht="37.5" customHeight="1">
      <c r="A2" s="432" t="s">
        <v>310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1:24" ht="15.65" customHeight="1">
      <c r="A3" s="433" t="s">
        <v>311</v>
      </c>
      <c r="B3" s="433" t="s">
        <v>312</v>
      </c>
      <c r="C3" s="433" t="s">
        <v>313</v>
      </c>
      <c r="D3" s="433" t="s">
        <v>314</v>
      </c>
      <c r="E3" s="433" t="s">
        <v>315</v>
      </c>
      <c r="F3" s="433" t="s">
        <v>316</v>
      </c>
      <c r="G3" s="41"/>
      <c r="H3" s="42"/>
      <c r="I3" s="42"/>
      <c r="J3" s="42"/>
      <c r="K3" s="42"/>
      <c r="L3" s="42"/>
      <c r="M3" s="43"/>
      <c r="N3" s="42"/>
      <c r="O3" s="42"/>
      <c r="P3" s="42"/>
      <c r="Q3" s="42"/>
      <c r="R3" s="42"/>
      <c r="S3" s="42"/>
      <c r="T3" s="44"/>
    </row>
    <row r="4" spans="1:24" ht="69" customHeight="1">
      <c r="A4" s="433"/>
      <c r="B4" s="433"/>
      <c r="C4" s="433"/>
      <c r="D4" s="433"/>
      <c r="E4" s="433"/>
      <c r="F4" s="433"/>
      <c r="G4" s="41"/>
      <c r="H4" s="45" t="s">
        <v>317</v>
      </c>
      <c r="I4" s="45" t="s">
        <v>318</v>
      </c>
      <c r="J4" s="45" t="s">
        <v>319</v>
      </c>
      <c r="K4" s="45" t="s">
        <v>320</v>
      </c>
      <c r="L4" s="45" t="s">
        <v>321</v>
      </c>
      <c r="M4" s="46" t="s">
        <v>51</v>
      </c>
      <c r="N4" s="47"/>
      <c r="O4" s="45" t="s">
        <v>322</v>
      </c>
      <c r="P4" s="45" t="s">
        <v>318</v>
      </c>
      <c r="Q4" s="45" t="s">
        <v>319</v>
      </c>
      <c r="R4" s="45" t="s">
        <v>320</v>
      </c>
      <c r="S4" s="45" t="s">
        <v>321</v>
      </c>
      <c r="T4" s="46" t="s">
        <v>51</v>
      </c>
    </row>
    <row r="5" spans="1:24">
      <c r="A5" s="48" t="s">
        <v>323</v>
      </c>
      <c r="B5" s="49">
        <f>Справочно_Нетто!AO7+Справочно_Нетто!AP7</f>
        <v>55.180000000000007</v>
      </c>
      <c r="C5" s="49">
        <f>Справочно_Нетто!AO9+Справочно_Нетто!AP9</f>
        <v>0</v>
      </c>
      <c r="D5" s="49">
        <f>Справочно_Нетто!AO11+Справочно_Нетто!AP11</f>
        <v>66.8</v>
      </c>
      <c r="E5" s="49">
        <f>Справочно_Нетто!AO13+Справочно_Нетто!AP13</f>
        <v>0</v>
      </c>
      <c r="F5" s="50">
        <f>SUM(B5:E5)</f>
        <v>121.98</v>
      </c>
      <c r="G5" s="51"/>
      <c r="H5" s="52" t="s">
        <v>324</v>
      </c>
      <c r="I5" s="53">
        <f>SUM(I6:I17)</f>
        <v>39.9</v>
      </c>
      <c r="J5" s="53">
        <f t="shared" ref="J5:M5" si="0">SUM(J6:J17)</f>
        <v>0</v>
      </c>
      <c r="K5" s="53">
        <f t="shared" si="0"/>
        <v>37.700000000000003</v>
      </c>
      <c r="L5" s="53">
        <f t="shared" si="0"/>
        <v>0</v>
      </c>
      <c r="M5" s="53">
        <f t="shared" si="0"/>
        <v>77.599999999999994</v>
      </c>
      <c r="N5" s="54"/>
      <c r="O5" s="52" t="s">
        <v>324</v>
      </c>
      <c r="P5" s="53">
        <f>SUM(P6:P10)</f>
        <v>14</v>
      </c>
      <c r="Q5" s="53">
        <v>0</v>
      </c>
      <c r="R5" s="53">
        <f>SUM(R6:R10)</f>
        <v>26.2</v>
      </c>
      <c r="S5" s="53">
        <f>SUM(S6:S10)</f>
        <v>0</v>
      </c>
      <c r="T5" s="53">
        <f>SUM(T6:T10)</f>
        <v>40.200000000000003</v>
      </c>
      <c r="U5" s="55"/>
      <c r="V5" s="55"/>
      <c r="W5" s="55"/>
      <c r="X5" s="55"/>
    </row>
    <row r="6" spans="1:24">
      <c r="A6" s="48" t="s">
        <v>325</v>
      </c>
      <c r="B6" s="50">
        <f>I60</f>
        <v>0</v>
      </c>
      <c r="C6" s="50">
        <v>0</v>
      </c>
      <c r="D6" s="50">
        <f t="shared" ref="D6:E6" si="1">K60</f>
        <v>0</v>
      </c>
      <c r="E6" s="50">
        <f t="shared" si="1"/>
        <v>0</v>
      </c>
      <c r="F6" s="50">
        <f t="shared" ref="F6:F44" si="2">SUM(B6:E6)</f>
        <v>0</v>
      </c>
      <c r="G6" s="51"/>
      <c r="H6" s="56" t="s">
        <v>326</v>
      </c>
      <c r="I6" s="56"/>
      <c r="J6" s="56"/>
      <c r="K6" s="56"/>
      <c r="L6" s="56"/>
      <c r="M6" s="53">
        <f>SUM(I6:L6)</f>
        <v>0</v>
      </c>
      <c r="N6" s="54"/>
      <c r="O6" s="56" t="s">
        <v>327</v>
      </c>
      <c r="P6" s="56">
        <f>Справочно_Нетто!F7</f>
        <v>14</v>
      </c>
      <c r="Q6" s="56">
        <f>Справочно_Нетто!F9</f>
        <v>0</v>
      </c>
      <c r="R6" s="56">
        <f>Справочно_Нетто!F11</f>
        <v>26.2</v>
      </c>
      <c r="S6" s="56">
        <f>Справочно_Нетто!F13</f>
        <v>0</v>
      </c>
      <c r="T6" s="53">
        <f>SUM(P6:S6)</f>
        <v>40.200000000000003</v>
      </c>
      <c r="U6" s="55"/>
      <c r="V6" s="55"/>
      <c r="W6" s="55"/>
      <c r="X6" s="55"/>
    </row>
    <row r="7" spans="1:24">
      <c r="A7" s="48" t="s">
        <v>328</v>
      </c>
      <c r="B7" s="49"/>
      <c r="C7" s="49"/>
      <c r="D7" s="49"/>
      <c r="E7" s="49"/>
      <c r="F7" s="50">
        <f t="shared" si="2"/>
        <v>0</v>
      </c>
      <c r="G7" s="51"/>
      <c r="H7" s="56" t="s">
        <v>329</v>
      </c>
      <c r="I7" s="56">
        <f>Справочно_Нетто!O7</f>
        <v>18.600000000000001</v>
      </c>
      <c r="J7" s="56">
        <f>Справочно_Нетто!O9</f>
        <v>0</v>
      </c>
      <c r="K7" s="56">
        <f>Справочно_Нетто!O11</f>
        <v>12.4</v>
      </c>
      <c r="L7" s="56">
        <f>Справочно_Нетто!O13</f>
        <v>0</v>
      </c>
      <c r="M7" s="53">
        <f t="shared" ref="M7:M16" si="3">SUM(I7:L7)</f>
        <v>31</v>
      </c>
      <c r="N7" s="54"/>
      <c r="O7" s="56" t="s">
        <v>330</v>
      </c>
      <c r="P7" s="56"/>
      <c r="Q7" s="56"/>
      <c r="R7" s="56"/>
      <c r="S7" s="56"/>
      <c r="T7" s="53">
        <f t="shared" ref="T7:T10" si="4">SUM(P7:S7)</f>
        <v>0</v>
      </c>
      <c r="U7" s="55"/>
      <c r="V7" s="55"/>
      <c r="W7" s="55"/>
      <c r="X7" s="55"/>
    </row>
    <row r="8" spans="1:24">
      <c r="A8" s="48" t="s">
        <v>331</v>
      </c>
      <c r="B8" s="49"/>
      <c r="C8" s="49"/>
      <c r="D8" s="49"/>
      <c r="E8" s="49"/>
      <c r="F8" s="50">
        <f t="shared" si="2"/>
        <v>0</v>
      </c>
      <c r="G8" s="51"/>
      <c r="H8" s="56" t="s">
        <v>542</v>
      </c>
      <c r="I8" s="56">
        <f>Справочно_Нетто!Q7</f>
        <v>5.4</v>
      </c>
      <c r="J8" s="56">
        <f>Справочно_Нетто!Q9</f>
        <v>0</v>
      </c>
      <c r="K8" s="56">
        <f>Справочно_Нетто!Q11</f>
        <v>0</v>
      </c>
      <c r="L8" s="56">
        <f>Справочно_Нетто!Q13</f>
        <v>0</v>
      </c>
      <c r="M8" s="53">
        <f t="shared" si="3"/>
        <v>5.4</v>
      </c>
      <c r="N8" s="54"/>
      <c r="O8" s="56" t="s">
        <v>332</v>
      </c>
      <c r="P8" s="56"/>
      <c r="Q8" s="56"/>
      <c r="R8" s="56"/>
      <c r="S8" s="56"/>
      <c r="T8" s="53">
        <f t="shared" si="4"/>
        <v>0</v>
      </c>
      <c r="U8" s="55"/>
      <c r="V8" s="55"/>
      <c r="W8" s="55"/>
      <c r="X8" s="55"/>
    </row>
    <row r="9" spans="1:24">
      <c r="A9" s="48" t="s">
        <v>333</v>
      </c>
      <c r="B9" s="50">
        <f>I5</f>
        <v>39.9</v>
      </c>
      <c r="C9" s="50">
        <v>0</v>
      </c>
      <c r="D9" s="50">
        <f t="shared" ref="D9:E9" si="5">K5</f>
        <v>37.700000000000003</v>
      </c>
      <c r="E9" s="50">
        <f t="shared" si="5"/>
        <v>0</v>
      </c>
      <c r="F9" s="50">
        <f t="shared" si="2"/>
        <v>77.599999999999994</v>
      </c>
      <c r="G9" s="51"/>
      <c r="H9" s="56" t="s">
        <v>541</v>
      </c>
      <c r="I9" s="56">
        <f>Справочно_Нетто!P7</f>
        <v>0</v>
      </c>
      <c r="J9" s="56">
        <f>Справочно_Нетто!P9</f>
        <v>0</v>
      </c>
      <c r="K9" s="56">
        <f>Справочно_Нетто!P11</f>
        <v>13.2</v>
      </c>
      <c r="L9" s="56">
        <f>Справочно_Нетто!P13</f>
        <v>0</v>
      </c>
      <c r="M9" s="53">
        <f t="shared" si="3"/>
        <v>13.2</v>
      </c>
      <c r="N9" s="54"/>
      <c r="O9" s="56" t="s">
        <v>334</v>
      </c>
      <c r="P9" s="56"/>
      <c r="Q9" s="56"/>
      <c r="R9" s="56"/>
      <c r="S9" s="56"/>
      <c r="T9" s="53">
        <f t="shared" si="4"/>
        <v>0</v>
      </c>
      <c r="U9" s="55"/>
      <c r="V9" s="55"/>
      <c r="W9" s="55"/>
      <c r="X9" s="55"/>
    </row>
    <row r="10" spans="1:24">
      <c r="A10" s="48" t="s">
        <v>335</v>
      </c>
      <c r="B10" s="49"/>
      <c r="C10" s="49"/>
      <c r="D10" s="49"/>
      <c r="E10" s="49"/>
      <c r="F10" s="50">
        <f t="shared" si="2"/>
        <v>0</v>
      </c>
      <c r="G10" s="51"/>
      <c r="H10" s="56" t="s">
        <v>336</v>
      </c>
      <c r="I10" s="56">
        <f>Справочно_Нетто!R7</f>
        <v>0</v>
      </c>
      <c r="J10" s="56">
        <f>Справочно_Нетто!R9</f>
        <v>0</v>
      </c>
      <c r="K10" s="56">
        <f>Справочно_Нетто!R11</f>
        <v>2</v>
      </c>
      <c r="L10" s="56">
        <f>Справочно_Нетто!R13</f>
        <v>0</v>
      </c>
      <c r="M10" s="53">
        <f t="shared" si="3"/>
        <v>2</v>
      </c>
      <c r="N10" s="54"/>
      <c r="O10" s="56" t="s">
        <v>337</v>
      </c>
      <c r="P10" s="56"/>
      <c r="Q10" s="56"/>
      <c r="R10" s="56"/>
      <c r="S10" s="56"/>
      <c r="T10" s="53">
        <f t="shared" si="4"/>
        <v>0</v>
      </c>
      <c r="U10" s="55"/>
      <c r="V10" s="55"/>
      <c r="W10" s="55"/>
      <c r="X10" s="55"/>
    </row>
    <row r="11" spans="1:24">
      <c r="A11" s="48" t="s">
        <v>338</v>
      </c>
      <c r="B11" s="49">
        <f>Справочно_Нетто!L7</f>
        <v>0</v>
      </c>
      <c r="C11" s="49">
        <f>Справочно_Нетто!L9</f>
        <v>0</v>
      </c>
      <c r="D11" s="49">
        <f>Справочно_Нетто!L11</f>
        <v>131</v>
      </c>
      <c r="E11" s="49">
        <f>Справочно_Нетто!L13</f>
        <v>0</v>
      </c>
      <c r="F11" s="50">
        <f t="shared" si="2"/>
        <v>131</v>
      </c>
      <c r="G11" s="51"/>
      <c r="H11" s="56" t="s">
        <v>555</v>
      </c>
      <c r="I11" s="56">
        <f>Справочно_Нетто!AC7</f>
        <v>10</v>
      </c>
      <c r="J11" s="56">
        <f>Справочно_Нетто!AC9</f>
        <v>0</v>
      </c>
      <c r="K11" s="56">
        <f>Справочно_Нетто!AC11</f>
        <v>0</v>
      </c>
      <c r="L11" s="56">
        <f>Справочно_Нетто!AC13</f>
        <v>0</v>
      </c>
      <c r="M11" s="53">
        <f t="shared" si="3"/>
        <v>10</v>
      </c>
      <c r="N11" s="54"/>
      <c r="O11" s="57"/>
      <c r="P11" s="57"/>
      <c r="Q11" s="57"/>
      <c r="R11" s="57"/>
      <c r="S11" s="57"/>
      <c r="T11" s="58"/>
      <c r="U11" s="55"/>
      <c r="V11" s="55"/>
      <c r="W11" s="55"/>
      <c r="X11" s="55"/>
    </row>
    <row r="12" spans="1:24" ht="28">
      <c r="A12" s="48" t="s">
        <v>339</v>
      </c>
      <c r="B12" s="50">
        <f>I44</f>
        <v>50.27000000000001</v>
      </c>
      <c r="C12" s="50">
        <v>0</v>
      </c>
      <c r="D12" s="50">
        <f t="shared" ref="D12:E12" si="6">K44</f>
        <v>193</v>
      </c>
      <c r="E12" s="50">
        <f t="shared" si="6"/>
        <v>0</v>
      </c>
      <c r="F12" s="50">
        <f t="shared" si="2"/>
        <v>243.27</v>
      </c>
      <c r="G12" s="51"/>
      <c r="H12" s="56" t="s">
        <v>340</v>
      </c>
      <c r="I12" s="56"/>
      <c r="J12" s="56"/>
      <c r="K12" s="56"/>
      <c r="L12" s="56"/>
      <c r="M12" s="53">
        <f t="shared" si="3"/>
        <v>0</v>
      </c>
      <c r="N12" s="54"/>
      <c r="O12" s="56" t="s">
        <v>341</v>
      </c>
      <c r="P12" s="45" t="s">
        <v>318</v>
      </c>
      <c r="Q12" s="45" t="s">
        <v>319</v>
      </c>
      <c r="R12" s="45" t="s">
        <v>320</v>
      </c>
      <c r="S12" s="45" t="s">
        <v>321</v>
      </c>
      <c r="T12" s="59" t="s">
        <v>1</v>
      </c>
      <c r="U12" s="55"/>
      <c r="V12" s="55"/>
      <c r="W12" s="55"/>
      <c r="X12" s="55"/>
    </row>
    <row r="13" spans="1:24">
      <c r="A13" s="48" t="s">
        <v>342</v>
      </c>
      <c r="B13" s="50">
        <f>P41</f>
        <v>0</v>
      </c>
      <c r="C13" s="50">
        <v>0</v>
      </c>
      <c r="D13" s="50">
        <f t="shared" ref="D13:E13" si="7">R41</f>
        <v>4</v>
      </c>
      <c r="E13" s="50">
        <f t="shared" si="7"/>
        <v>0</v>
      </c>
      <c r="F13" s="50">
        <f t="shared" si="2"/>
        <v>4</v>
      </c>
      <c r="G13" s="51"/>
      <c r="H13" s="56" t="s">
        <v>343</v>
      </c>
      <c r="I13" s="56">
        <f>Справочно_Нетто!AB7</f>
        <v>5.9</v>
      </c>
      <c r="J13" s="56">
        <f>Справочно_Нетто!AB9</f>
        <v>0</v>
      </c>
      <c r="K13" s="56">
        <f>Справочно_Нетто!AB11</f>
        <v>6.1</v>
      </c>
      <c r="L13" s="56">
        <f>Справочно_Нетто!AB13</f>
        <v>0</v>
      </c>
      <c r="M13" s="53">
        <f t="shared" si="3"/>
        <v>12</v>
      </c>
      <c r="N13" s="54"/>
      <c r="O13" s="52" t="s">
        <v>324</v>
      </c>
      <c r="P13" s="53">
        <f>SUM(P14:P16)</f>
        <v>0</v>
      </c>
      <c r="Q13" s="53">
        <v>0</v>
      </c>
      <c r="R13" s="53">
        <f>SUM(R14:R16)</f>
        <v>0</v>
      </c>
      <c r="S13" s="53">
        <f>SUM(S14:S16)</f>
        <v>0</v>
      </c>
      <c r="T13" s="53">
        <f>SUM(T14:T16)</f>
        <v>0</v>
      </c>
      <c r="U13" s="55"/>
      <c r="V13" s="55"/>
      <c r="W13" s="55"/>
      <c r="X13" s="55"/>
    </row>
    <row r="14" spans="1:24">
      <c r="A14" s="48" t="s">
        <v>344</v>
      </c>
      <c r="B14" s="50">
        <f>I21</f>
        <v>10.7</v>
      </c>
      <c r="C14" s="50">
        <f>J21</f>
        <v>150</v>
      </c>
      <c r="D14" s="50">
        <f t="shared" ref="D14:E14" si="8">K21</f>
        <v>20.5</v>
      </c>
      <c r="E14" s="50">
        <f t="shared" si="8"/>
        <v>150</v>
      </c>
      <c r="F14" s="50">
        <f t="shared" si="2"/>
        <v>331.2</v>
      </c>
      <c r="G14" s="51"/>
      <c r="H14" s="56" t="s">
        <v>345</v>
      </c>
      <c r="I14" s="56"/>
      <c r="J14" s="56"/>
      <c r="K14" s="56"/>
      <c r="L14" s="56"/>
      <c r="M14" s="53">
        <f t="shared" si="3"/>
        <v>0</v>
      </c>
      <c r="N14" s="54"/>
      <c r="O14" s="56" t="s">
        <v>346</v>
      </c>
      <c r="P14" s="56"/>
      <c r="Q14" s="56"/>
      <c r="R14" s="56"/>
      <c r="S14" s="56"/>
      <c r="T14" s="53">
        <f>SUM(P14:S14)</f>
        <v>0</v>
      </c>
      <c r="U14" s="55"/>
      <c r="V14" s="55"/>
      <c r="W14" s="55"/>
      <c r="X14" s="55"/>
    </row>
    <row r="15" spans="1:24">
      <c r="A15" s="48" t="s">
        <v>347</v>
      </c>
      <c r="B15" s="49">
        <f>Справочно_Нетто!AE7</f>
        <v>0</v>
      </c>
      <c r="C15" s="49">
        <f>Справочно_Нетто!AE9</f>
        <v>6</v>
      </c>
      <c r="D15" s="49">
        <f>Справочно_Нетто!AE11</f>
        <v>0</v>
      </c>
      <c r="E15" s="49">
        <f>Справочно_Нетто!AE13</f>
        <v>0</v>
      </c>
      <c r="F15" s="50">
        <f t="shared" si="2"/>
        <v>6</v>
      </c>
      <c r="G15" s="51"/>
      <c r="H15" s="56" t="s">
        <v>348</v>
      </c>
      <c r="I15" s="56"/>
      <c r="J15" s="56"/>
      <c r="K15" s="56"/>
      <c r="L15" s="56"/>
      <c r="M15" s="53">
        <f t="shared" si="3"/>
        <v>0</v>
      </c>
      <c r="N15" s="54"/>
      <c r="O15" s="56" t="s">
        <v>349</v>
      </c>
      <c r="P15" s="56"/>
      <c r="Q15" s="56"/>
      <c r="R15" s="56"/>
      <c r="S15" s="56"/>
      <c r="T15" s="53">
        <f t="shared" ref="T15" si="9">SUM(P15:S15)</f>
        <v>0</v>
      </c>
      <c r="U15" s="55"/>
      <c r="V15" s="55"/>
      <c r="W15" s="55"/>
      <c r="X15" s="55"/>
    </row>
    <row r="16" spans="1:24">
      <c r="A16" s="48" t="s">
        <v>350</v>
      </c>
      <c r="B16" s="50">
        <f>P47</f>
        <v>2.5</v>
      </c>
      <c r="C16" s="50">
        <f>Q47</f>
        <v>14</v>
      </c>
      <c r="D16" s="50">
        <f>R47</f>
        <v>9.3000000000000007</v>
      </c>
      <c r="E16" s="50">
        <f>S47</f>
        <v>0</v>
      </c>
      <c r="F16" s="50">
        <f t="shared" si="2"/>
        <v>25.8</v>
      </c>
      <c r="G16" s="51"/>
      <c r="H16" s="56" t="s">
        <v>351</v>
      </c>
      <c r="I16" s="56">
        <f>Справочно_Нетто!G7</f>
        <v>0</v>
      </c>
      <c r="J16" s="56">
        <f>Справочно_Нетто!G9</f>
        <v>0</v>
      </c>
      <c r="K16" s="56">
        <f>Справочно_Нетто!G11</f>
        <v>4</v>
      </c>
      <c r="L16" s="56">
        <f>Справочно_Нетто!G13</f>
        <v>0</v>
      </c>
      <c r="M16" s="53">
        <f t="shared" si="3"/>
        <v>4</v>
      </c>
      <c r="N16" s="54"/>
      <c r="O16" s="56" t="s">
        <v>352</v>
      </c>
      <c r="P16" s="56"/>
      <c r="Q16" s="56"/>
      <c r="R16" s="56"/>
      <c r="S16" s="56"/>
      <c r="T16" s="53">
        <f>SUM(P16:S16)</f>
        <v>0</v>
      </c>
      <c r="U16" s="55"/>
      <c r="V16" s="55"/>
      <c r="W16" s="55"/>
      <c r="X16" s="55"/>
    </row>
    <row r="17" spans="1:24">
      <c r="A17" s="48" t="s">
        <v>301</v>
      </c>
      <c r="B17" s="49"/>
      <c r="C17" s="49"/>
      <c r="D17" s="49"/>
      <c r="E17" s="49"/>
      <c r="F17" s="50">
        <f t="shared" si="2"/>
        <v>0</v>
      </c>
      <c r="G17" s="51"/>
      <c r="H17" s="56" t="s">
        <v>353</v>
      </c>
      <c r="I17" s="56"/>
      <c r="J17" s="56"/>
      <c r="K17" s="56"/>
      <c r="L17" s="56"/>
      <c r="M17" s="53">
        <f>SUM(I17:L17)</f>
        <v>0</v>
      </c>
      <c r="N17" s="54"/>
      <c r="O17" s="54"/>
      <c r="P17" s="54"/>
      <c r="Q17" s="54"/>
      <c r="R17" s="54"/>
      <c r="S17" s="54"/>
      <c r="T17" s="58"/>
      <c r="U17" s="55"/>
      <c r="V17" s="55"/>
      <c r="W17" s="55"/>
      <c r="X17" s="55"/>
    </row>
    <row r="18" spans="1:24" ht="28">
      <c r="A18" s="48" t="s">
        <v>354</v>
      </c>
      <c r="B18" s="49"/>
      <c r="C18" s="49"/>
      <c r="D18" s="49"/>
      <c r="E18" s="49"/>
      <c r="F18" s="50">
        <f t="shared" si="2"/>
        <v>0</v>
      </c>
      <c r="G18" s="51"/>
      <c r="H18" s="54"/>
      <c r="I18" s="54"/>
      <c r="J18" s="54"/>
      <c r="K18" s="54"/>
      <c r="L18" s="54"/>
      <c r="M18" s="60"/>
      <c r="N18" s="60"/>
      <c r="O18" s="56" t="s">
        <v>355</v>
      </c>
      <c r="P18" s="45" t="s">
        <v>318</v>
      </c>
      <c r="Q18" s="45" t="s">
        <v>319</v>
      </c>
      <c r="R18" s="45" t="s">
        <v>320</v>
      </c>
      <c r="S18" s="45" t="s">
        <v>321</v>
      </c>
      <c r="T18" s="59" t="s">
        <v>51</v>
      </c>
      <c r="U18" s="55"/>
      <c r="V18" s="55"/>
      <c r="W18" s="55"/>
      <c r="X18" s="55"/>
    </row>
    <row r="19" spans="1:24" ht="28">
      <c r="A19" s="48" t="s">
        <v>356</v>
      </c>
      <c r="B19" s="49"/>
      <c r="C19" s="49"/>
      <c r="D19" s="49"/>
      <c r="E19" s="49"/>
      <c r="F19" s="50">
        <f t="shared" si="2"/>
        <v>0</v>
      </c>
      <c r="G19" s="51"/>
      <c r="H19" s="56" t="s">
        <v>344</v>
      </c>
      <c r="I19" s="45" t="s">
        <v>318</v>
      </c>
      <c r="J19" s="45" t="s">
        <v>319</v>
      </c>
      <c r="K19" s="45" t="s">
        <v>320</v>
      </c>
      <c r="L19" s="45" t="s">
        <v>321</v>
      </c>
      <c r="M19" s="59" t="s">
        <v>51</v>
      </c>
      <c r="N19" s="54"/>
      <c r="O19" s="52" t="s">
        <v>324</v>
      </c>
      <c r="P19" s="53">
        <f>SUM(P21:P24)</f>
        <v>6.1</v>
      </c>
      <c r="Q19" s="53">
        <v>0</v>
      </c>
      <c r="R19" s="53">
        <f>SUM(R21:R24)</f>
        <v>13.3</v>
      </c>
      <c r="S19" s="53">
        <f>SUM(S21:S24)</f>
        <v>0</v>
      </c>
      <c r="T19" s="53">
        <f>SUM(T21:T24)</f>
        <v>19.399999999999999</v>
      </c>
      <c r="U19" s="55"/>
      <c r="V19" s="55"/>
      <c r="W19" s="55"/>
      <c r="X19" s="55"/>
    </row>
    <row r="20" spans="1:24" ht="28">
      <c r="A20" s="48" t="s">
        <v>295</v>
      </c>
      <c r="B20" s="49"/>
      <c r="C20" s="49"/>
      <c r="D20" s="49"/>
      <c r="E20" s="49"/>
      <c r="F20" s="50">
        <f t="shared" si="2"/>
        <v>0</v>
      </c>
      <c r="G20" s="51"/>
      <c r="H20" s="56"/>
      <c r="I20" s="61"/>
      <c r="J20" s="45"/>
      <c r="K20" s="61"/>
      <c r="L20" s="45"/>
      <c r="M20" s="59"/>
      <c r="N20" s="54"/>
      <c r="O20" s="52"/>
      <c r="P20" s="53"/>
      <c r="Q20" s="53"/>
      <c r="R20" s="53"/>
      <c r="S20" s="53"/>
      <c r="T20" s="53"/>
      <c r="U20" s="55"/>
      <c r="V20" s="55"/>
      <c r="W20" s="55"/>
      <c r="X20" s="55"/>
    </row>
    <row r="21" spans="1:24">
      <c r="A21" s="48" t="s">
        <v>357</v>
      </c>
      <c r="B21" s="50">
        <f>P5</f>
        <v>14</v>
      </c>
      <c r="C21" s="50">
        <v>0</v>
      </c>
      <c r="D21" s="50">
        <f t="shared" ref="D21:E21" si="10">R5</f>
        <v>26.2</v>
      </c>
      <c r="E21" s="50">
        <f t="shared" si="10"/>
        <v>0</v>
      </c>
      <c r="F21" s="50">
        <f t="shared" si="2"/>
        <v>40.200000000000003</v>
      </c>
      <c r="G21" s="51"/>
      <c r="H21" s="52" t="s">
        <v>324</v>
      </c>
      <c r="I21" s="53">
        <f>SUM(I22:I35)</f>
        <v>10.7</v>
      </c>
      <c r="J21" s="53">
        <f>SUM(J22:J35)</f>
        <v>150</v>
      </c>
      <c r="K21" s="53">
        <f>SUM(K22:K35)</f>
        <v>20.5</v>
      </c>
      <c r="L21" s="53">
        <f>SUM(L22:L35)</f>
        <v>150</v>
      </c>
      <c r="M21" s="53">
        <f>SUM(M22:M35)</f>
        <v>331.2</v>
      </c>
      <c r="N21" s="54"/>
      <c r="O21" s="56" t="s">
        <v>358</v>
      </c>
      <c r="P21" s="56">
        <f>Справочно_Нетто!Y7</f>
        <v>6.1</v>
      </c>
      <c r="Q21" s="56">
        <f>Справочно_Нетто!Y9</f>
        <v>0</v>
      </c>
      <c r="R21" s="56">
        <f>Справочно_Нетто!Y11</f>
        <v>13.3</v>
      </c>
      <c r="S21" s="56">
        <f>Справочно_Нетто!Y13</f>
        <v>0</v>
      </c>
      <c r="T21" s="53">
        <f>SUM(P21:S21)</f>
        <v>19.399999999999999</v>
      </c>
      <c r="U21" s="55"/>
      <c r="V21" s="55"/>
      <c r="W21" s="55"/>
      <c r="X21" s="55"/>
    </row>
    <row r="22" spans="1:24">
      <c r="A22" s="48" t="s">
        <v>359</v>
      </c>
      <c r="B22" s="50"/>
      <c r="C22" s="50"/>
      <c r="D22" s="50"/>
      <c r="E22" s="50"/>
      <c r="F22" s="50">
        <f t="shared" si="2"/>
        <v>0</v>
      </c>
      <c r="G22" s="51"/>
      <c r="H22" s="56" t="s">
        <v>360</v>
      </c>
      <c r="I22" s="56"/>
      <c r="J22" s="56"/>
      <c r="K22" s="56"/>
      <c r="L22" s="56"/>
      <c r="M22" s="53">
        <f>SUM(I22:L22)</f>
        <v>0</v>
      </c>
      <c r="N22" s="54"/>
      <c r="O22" s="56" t="s">
        <v>361</v>
      </c>
      <c r="P22" s="56"/>
      <c r="Q22" s="56"/>
      <c r="R22" s="56"/>
      <c r="S22" s="56"/>
      <c r="T22" s="53">
        <f t="shared" ref="T22:T23" si="11">SUM(P22:S22)</f>
        <v>0</v>
      </c>
      <c r="U22" s="55"/>
      <c r="V22" s="55"/>
      <c r="W22" s="55"/>
      <c r="X22" s="55"/>
    </row>
    <row r="23" spans="1:24">
      <c r="A23" s="48" t="s">
        <v>362</v>
      </c>
      <c r="B23" s="50">
        <f>P34</f>
        <v>9.7920000000000016</v>
      </c>
      <c r="C23" s="50">
        <v>0</v>
      </c>
      <c r="D23" s="50">
        <f t="shared" ref="D23:E23" si="12">R34</f>
        <v>88.864000000000004</v>
      </c>
      <c r="E23" s="50">
        <f t="shared" si="12"/>
        <v>0</v>
      </c>
      <c r="F23" s="50">
        <f t="shared" si="2"/>
        <v>98.656000000000006</v>
      </c>
      <c r="G23" s="51"/>
      <c r="H23" s="56" t="s">
        <v>363</v>
      </c>
      <c r="I23" s="56"/>
      <c r="J23" s="56"/>
      <c r="K23" s="56"/>
      <c r="L23" s="56"/>
      <c r="M23" s="53">
        <f t="shared" ref="M23:M35" si="13">SUM(I23:L23)</f>
        <v>0</v>
      </c>
      <c r="N23" s="54"/>
      <c r="O23" s="56" t="s">
        <v>364</v>
      </c>
      <c r="P23" s="56"/>
      <c r="Q23" s="56"/>
      <c r="R23" s="56"/>
      <c r="S23" s="56"/>
      <c r="T23" s="53">
        <f t="shared" si="11"/>
        <v>0</v>
      </c>
      <c r="U23" s="55"/>
      <c r="V23" s="55"/>
      <c r="W23" s="55"/>
      <c r="X23" s="55"/>
    </row>
    <row r="24" spans="1:24">
      <c r="A24" s="48" t="s">
        <v>365</v>
      </c>
      <c r="B24" s="50">
        <f>P19</f>
        <v>6.1</v>
      </c>
      <c r="C24" s="50">
        <f>Q19</f>
        <v>0</v>
      </c>
      <c r="D24" s="50">
        <f>R19</f>
        <v>13.3</v>
      </c>
      <c r="E24" s="50">
        <f>S19</f>
        <v>0</v>
      </c>
      <c r="F24" s="50">
        <f t="shared" si="2"/>
        <v>19.399999999999999</v>
      </c>
      <c r="G24" s="51"/>
      <c r="H24" s="56" t="s">
        <v>366</v>
      </c>
      <c r="I24" s="56"/>
      <c r="J24" s="56"/>
      <c r="K24" s="56"/>
      <c r="L24" s="56"/>
      <c r="M24" s="53">
        <f t="shared" si="13"/>
        <v>0</v>
      </c>
      <c r="N24" s="54"/>
      <c r="O24" s="56" t="s">
        <v>367</v>
      </c>
      <c r="P24" s="56"/>
      <c r="Q24" s="56"/>
      <c r="R24" s="56"/>
      <c r="S24" s="56"/>
      <c r="T24" s="53">
        <f>SUM(P24:S24)</f>
        <v>0</v>
      </c>
      <c r="U24" s="55"/>
      <c r="V24" s="55"/>
      <c r="W24" s="55"/>
      <c r="X24" s="55"/>
    </row>
    <row r="25" spans="1:24">
      <c r="A25" s="48" t="s">
        <v>368</v>
      </c>
      <c r="B25" s="50">
        <f>P27</f>
        <v>0</v>
      </c>
      <c r="C25" s="50">
        <v>0</v>
      </c>
      <c r="D25" s="50">
        <f t="shared" ref="D25:E25" si="14">R27</f>
        <v>0</v>
      </c>
      <c r="E25" s="50">
        <f t="shared" si="14"/>
        <v>0</v>
      </c>
      <c r="F25" s="50">
        <f t="shared" si="2"/>
        <v>0</v>
      </c>
      <c r="G25" s="51"/>
      <c r="H25" s="56" t="s">
        <v>369</v>
      </c>
      <c r="I25" s="56">
        <f>Справочно_Нетто!V7</f>
        <v>0.7</v>
      </c>
      <c r="J25" s="56">
        <f>Справочно_Нетто!V9</f>
        <v>0</v>
      </c>
      <c r="K25" s="56">
        <f>Справочно_Нетто!V11</f>
        <v>0</v>
      </c>
      <c r="L25" s="56">
        <f>Справочно_Нетто!V13</f>
        <v>0</v>
      </c>
      <c r="M25" s="53">
        <f t="shared" si="13"/>
        <v>0.7</v>
      </c>
      <c r="N25" s="54"/>
      <c r="O25" s="55"/>
      <c r="P25" s="55"/>
      <c r="Q25" s="55"/>
      <c r="R25" s="55"/>
      <c r="S25" s="55"/>
      <c r="T25" s="58"/>
      <c r="U25" s="55"/>
      <c r="V25" s="55"/>
      <c r="W25" s="55"/>
      <c r="X25" s="55"/>
    </row>
    <row r="26" spans="1:24" ht="28">
      <c r="A26" s="48" t="s">
        <v>370</v>
      </c>
      <c r="B26" s="50"/>
      <c r="C26" s="50"/>
      <c r="D26" s="50"/>
      <c r="E26" s="50"/>
      <c r="F26" s="50">
        <f t="shared" si="2"/>
        <v>0</v>
      </c>
      <c r="G26" s="51"/>
      <c r="H26" s="56" t="s">
        <v>371</v>
      </c>
      <c r="I26" s="56"/>
      <c r="J26" s="56"/>
      <c r="K26" s="56"/>
      <c r="L26" s="56"/>
      <c r="M26" s="53">
        <f t="shared" si="13"/>
        <v>0</v>
      </c>
      <c r="N26" s="54"/>
      <c r="O26" s="56" t="s">
        <v>372</v>
      </c>
      <c r="P26" s="45" t="s">
        <v>318</v>
      </c>
      <c r="Q26" s="45" t="s">
        <v>319</v>
      </c>
      <c r="R26" s="45" t="s">
        <v>320</v>
      </c>
      <c r="S26" s="45" t="s">
        <v>321</v>
      </c>
      <c r="T26" s="59" t="s">
        <v>1</v>
      </c>
      <c r="U26" s="55"/>
      <c r="V26" s="55"/>
      <c r="W26" s="55"/>
      <c r="X26" s="55"/>
    </row>
    <row r="27" spans="1:24">
      <c r="A27" s="48" t="s">
        <v>373</v>
      </c>
      <c r="B27" s="50">
        <f>P56</f>
        <v>109.8</v>
      </c>
      <c r="C27" s="50">
        <f>Q56</f>
        <v>0</v>
      </c>
      <c r="D27" s="50">
        <f>R56</f>
        <v>0</v>
      </c>
      <c r="E27" s="50">
        <f>S56</f>
        <v>0</v>
      </c>
      <c r="F27" s="50">
        <f t="shared" si="2"/>
        <v>109.8</v>
      </c>
      <c r="G27" s="51"/>
      <c r="H27" s="56" t="s">
        <v>374</v>
      </c>
      <c r="I27" s="56"/>
      <c r="J27" s="56"/>
      <c r="K27" s="56"/>
      <c r="L27" s="56"/>
      <c r="M27" s="53">
        <f t="shared" si="13"/>
        <v>0</v>
      </c>
      <c r="N27" s="54"/>
      <c r="O27" s="56" t="s">
        <v>324</v>
      </c>
      <c r="P27" s="53">
        <f>P28*0.5+P29+P30*0.5+P31</f>
        <v>0</v>
      </c>
      <c r="Q27" s="53">
        <v>0</v>
      </c>
      <c r="R27" s="53">
        <f>R28*0.5+R29+R30*0.5+R31</f>
        <v>0</v>
      </c>
      <c r="S27" s="53">
        <f>S28*0.5+S29+S30*0.5+S31</f>
        <v>0</v>
      </c>
      <c r="T27" s="53">
        <f>T28*0.5+T29+T30*0.5+T31</f>
        <v>0</v>
      </c>
      <c r="U27" s="62">
        <f>SUM(T28:T31)</f>
        <v>0</v>
      </c>
      <c r="V27" s="55"/>
      <c r="W27" s="55"/>
      <c r="X27" s="55"/>
    </row>
    <row r="28" spans="1:24">
      <c r="A28" s="48" t="s">
        <v>375</v>
      </c>
      <c r="B28" s="49">
        <f>Справочно_Нетто!M7</f>
        <v>0</v>
      </c>
      <c r="C28" s="49">
        <f>Справочно_Нетто!M9</f>
        <v>0</v>
      </c>
      <c r="D28" s="49">
        <f>Справочно_Нетто!M11</f>
        <v>0</v>
      </c>
      <c r="E28" s="49">
        <f>Справочно_Нетто!M13</f>
        <v>200</v>
      </c>
      <c r="F28" s="50">
        <f t="shared" si="2"/>
        <v>200</v>
      </c>
      <c r="G28" s="51"/>
      <c r="H28" s="56" t="s">
        <v>302</v>
      </c>
      <c r="I28" s="56">
        <f>Справочно_Нетто!AT7</f>
        <v>0</v>
      </c>
      <c r="J28" s="56">
        <f>Справочно_Нетто!AT9</f>
        <v>150</v>
      </c>
      <c r="K28" s="56">
        <f>Справочно_Нетто!AT11</f>
        <v>14.5</v>
      </c>
      <c r="L28" s="56">
        <f>Справочно_Нетто!AT13</f>
        <v>150</v>
      </c>
      <c r="M28" s="53">
        <f t="shared" si="13"/>
        <v>314.5</v>
      </c>
      <c r="N28" s="54"/>
      <c r="O28" s="56" t="s">
        <v>376</v>
      </c>
      <c r="P28" s="56"/>
      <c r="Q28" s="56"/>
      <c r="R28" s="56"/>
      <c r="S28" s="56"/>
      <c r="T28" s="53">
        <f>SUM(P28:S28)</f>
        <v>0</v>
      </c>
      <c r="U28" s="55"/>
      <c r="V28" s="55"/>
      <c r="W28" s="55"/>
      <c r="X28" s="55"/>
    </row>
    <row r="29" spans="1:24">
      <c r="A29" s="48" t="s">
        <v>377</v>
      </c>
      <c r="B29" s="49">
        <f>Справочно_Нетто!AL7</f>
        <v>32</v>
      </c>
      <c r="C29" s="49">
        <f>Справочно_Нетто!AL9</f>
        <v>0</v>
      </c>
      <c r="D29" s="49">
        <f>Справочно_Нетто!AL11</f>
        <v>0</v>
      </c>
      <c r="E29" s="49">
        <f>Справочно_Нетто!AL13</f>
        <v>0</v>
      </c>
      <c r="F29" s="50">
        <f t="shared" si="2"/>
        <v>32</v>
      </c>
      <c r="G29" s="51"/>
      <c r="H29" s="56" t="s">
        <v>378</v>
      </c>
      <c r="I29" s="56"/>
      <c r="J29" s="56"/>
      <c r="K29" s="56"/>
      <c r="L29" s="56"/>
      <c r="M29" s="53">
        <f t="shared" si="13"/>
        <v>0</v>
      </c>
      <c r="N29" s="54"/>
      <c r="O29" s="56" t="s">
        <v>379</v>
      </c>
      <c r="P29" s="56"/>
      <c r="Q29" s="56"/>
      <c r="R29" s="56"/>
      <c r="S29" s="56"/>
      <c r="T29" s="53">
        <f t="shared" ref="T29:T31" si="15">SUM(P29:S29)</f>
        <v>0</v>
      </c>
      <c r="U29" s="55"/>
      <c r="V29" s="55"/>
      <c r="W29" s="55"/>
      <c r="X29" s="55"/>
    </row>
    <row r="30" spans="1:24">
      <c r="A30" s="48" t="s">
        <v>380</v>
      </c>
      <c r="B30" s="49">
        <f>Справочно_Нетто!AK7</f>
        <v>2</v>
      </c>
      <c r="C30" s="49">
        <f>Справочно_Нетто!AK9</f>
        <v>0</v>
      </c>
      <c r="D30" s="49">
        <f>Справочно_Нетто!AK11</f>
        <v>0</v>
      </c>
      <c r="E30" s="49">
        <f>Справочно_Нетто!AK13</f>
        <v>0</v>
      </c>
      <c r="F30" s="50">
        <f t="shared" si="2"/>
        <v>2</v>
      </c>
      <c r="G30" s="51"/>
      <c r="H30" s="56" t="s">
        <v>381</v>
      </c>
      <c r="I30" s="56"/>
      <c r="J30" s="56"/>
      <c r="K30" s="56"/>
      <c r="L30" s="56"/>
      <c r="M30" s="53">
        <f t="shared" si="13"/>
        <v>0</v>
      </c>
      <c r="N30" s="54"/>
      <c r="O30" s="56" t="s">
        <v>382</v>
      </c>
      <c r="P30" s="56"/>
      <c r="Q30" s="56"/>
      <c r="R30" s="56"/>
      <c r="S30" s="56"/>
      <c r="T30" s="53">
        <f t="shared" si="15"/>
        <v>0</v>
      </c>
      <c r="U30" s="55"/>
      <c r="V30" s="55"/>
      <c r="W30" s="55"/>
      <c r="X30" s="55"/>
    </row>
    <row r="31" spans="1:24">
      <c r="A31" s="48" t="s">
        <v>383</v>
      </c>
      <c r="B31" s="49">
        <f>Справочно_Нетто!AI7</f>
        <v>1.4</v>
      </c>
      <c r="C31" s="49">
        <f>Справочно_Нетто!AI9</f>
        <v>0</v>
      </c>
      <c r="D31" s="49">
        <f>Справочно_Нетто!AI11</f>
        <v>4.2</v>
      </c>
      <c r="E31" s="49">
        <f>Справочно_Нетто!AI13</f>
        <v>0</v>
      </c>
      <c r="F31" s="50">
        <f t="shared" si="2"/>
        <v>5.6</v>
      </c>
      <c r="G31" s="51"/>
      <c r="H31" s="56" t="s">
        <v>384</v>
      </c>
      <c r="I31" s="56">
        <f>Справочно_Нетто!E7</f>
        <v>10</v>
      </c>
      <c r="J31" s="56">
        <f>Справочно_Нетто!E9</f>
        <v>0</v>
      </c>
      <c r="K31" s="56">
        <f>Справочно_Нетто!E11</f>
        <v>6</v>
      </c>
      <c r="L31" s="56">
        <f>Справочно_Нетто!E13</f>
        <v>0</v>
      </c>
      <c r="M31" s="53">
        <f t="shared" si="13"/>
        <v>16</v>
      </c>
      <c r="N31" s="54"/>
      <c r="O31" s="56"/>
      <c r="P31" s="56"/>
      <c r="Q31" s="56"/>
      <c r="R31" s="56"/>
      <c r="S31" s="56"/>
      <c r="T31" s="53">
        <f t="shared" si="15"/>
        <v>0</v>
      </c>
      <c r="U31" s="55"/>
      <c r="V31" s="55"/>
      <c r="W31" s="55"/>
      <c r="X31" s="55"/>
    </row>
    <row r="32" spans="1:24">
      <c r="A32" s="48" t="s">
        <v>385</v>
      </c>
      <c r="B32" s="49"/>
      <c r="C32" s="49"/>
      <c r="D32" s="49"/>
      <c r="E32" s="49"/>
      <c r="F32" s="50">
        <f t="shared" si="2"/>
        <v>0</v>
      </c>
      <c r="G32" s="51"/>
      <c r="H32" s="56" t="s">
        <v>276</v>
      </c>
      <c r="I32" s="56"/>
      <c r="J32" s="56"/>
      <c r="K32" s="56"/>
      <c r="L32" s="56"/>
      <c r="M32" s="53">
        <f t="shared" si="13"/>
        <v>0</v>
      </c>
      <c r="N32" s="54"/>
      <c r="O32" s="54"/>
      <c r="P32" s="54"/>
      <c r="Q32" s="54"/>
      <c r="R32" s="54"/>
      <c r="S32" s="54"/>
      <c r="T32" s="58"/>
      <c r="U32" s="55"/>
      <c r="V32" s="55"/>
      <c r="W32" s="55"/>
      <c r="X32" s="55"/>
    </row>
    <row r="33" spans="1:24" ht="28">
      <c r="A33" s="48" t="s">
        <v>286</v>
      </c>
      <c r="B33" s="49">
        <f>Справочно_Нетто!X7</f>
        <v>6.7</v>
      </c>
      <c r="C33" s="49">
        <f>Справочно_Нетто!X9</f>
        <v>0</v>
      </c>
      <c r="D33" s="49">
        <f>Справочно_Нетто!X11</f>
        <v>14.5</v>
      </c>
      <c r="E33" s="49">
        <f>Справочно_Нетто!X13</f>
        <v>0</v>
      </c>
      <c r="F33" s="50">
        <f t="shared" si="2"/>
        <v>21.2</v>
      </c>
      <c r="G33" s="51"/>
      <c r="H33" s="56" t="s">
        <v>386</v>
      </c>
      <c r="I33" s="56"/>
      <c r="J33" s="56"/>
      <c r="K33" s="56"/>
      <c r="L33" s="56"/>
      <c r="M33" s="53">
        <f t="shared" si="13"/>
        <v>0</v>
      </c>
      <c r="N33" s="54"/>
      <c r="O33" s="56" t="s">
        <v>387</v>
      </c>
      <c r="P33" s="45" t="s">
        <v>318</v>
      </c>
      <c r="Q33" s="45" t="s">
        <v>319</v>
      </c>
      <c r="R33" s="45" t="s">
        <v>320</v>
      </c>
      <c r="S33" s="45" t="s">
        <v>321</v>
      </c>
      <c r="T33" s="59" t="s">
        <v>51</v>
      </c>
      <c r="U33" s="55"/>
      <c r="V33" s="55"/>
      <c r="W33" s="55"/>
      <c r="X33" s="55"/>
    </row>
    <row r="34" spans="1:24">
      <c r="A34" s="48" t="s">
        <v>388</v>
      </c>
      <c r="B34" s="49"/>
      <c r="C34" s="49"/>
      <c r="D34" s="49"/>
      <c r="E34" s="49"/>
      <c r="F34" s="50">
        <f t="shared" si="2"/>
        <v>0</v>
      </c>
      <c r="G34" s="51"/>
      <c r="H34" s="56" t="s">
        <v>289</v>
      </c>
      <c r="I34" s="56"/>
      <c r="J34" s="56"/>
      <c r="K34" s="56"/>
      <c r="L34" s="56"/>
      <c r="M34" s="53">
        <f t="shared" si="13"/>
        <v>0</v>
      </c>
      <c r="N34" s="54"/>
      <c r="O34" s="52" t="s">
        <v>324</v>
      </c>
      <c r="P34" s="53">
        <f>P35*1.36+P36*1.36+P37+P38*1.36</f>
        <v>9.7920000000000016</v>
      </c>
      <c r="Q34" s="53">
        <v>0</v>
      </c>
      <c r="R34" s="53">
        <f>R35*1.36+R36*1.36+R37+R38*1.36</f>
        <v>88.864000000000004</v>
      </c>
      <c r="S34" s="53">
        <f>S35*1.36+S36*1.36+S37+S38*1.36</f>
        <v>0</v>
      </c>
      <c r="T34" s="53">
        <f>T35*1.36+T36*1.36+T37+T38*1.36</f>
        <v>98.656000000000006</v>
      </c>
      <c r="U34" s="62">
        <f>SUM(T35:T38)</f>
        <v>78.099999999999994</v>
      </c>
      <c r="V34" s="55"/>
      <c r="W34" s="55"/>
      <c r="X34" s="55"/>
    </row>
    <row r="35" spans="1:24">
      <c r="A35" s="48" t="s">
        <v>389</v>
      </c>
      <c r="B35" s="50">
        <f>I66</f>
        <v>78</v>
      </c>
      <c r="C35" s="50">
        <f>J66</f>
        <v>0</v>
      </c>
      <c r="D35" s="50">
        <f>K66</f>
        <v>0</v>
      </c>
      <c r="E35" s="50">
        <f>L66</f>
        <v>0</v>
      </c>
      <c r="F35" s="50">
        <f t="shared" si="2"/>
        <v>78</v>
      </c>
      <c r="G35" s="51"/>
      <c r="H35" s="56" t="s">
        <v>390</v>
      </c>
      <c r="I35" s="56"/>
      <c r="J35" s="56"/>
      <c r="K35" s="56"/>
      <c r="L35" s="56"/>
      <c r="M35" s="53">
        <f t="shared" si="13"/>
        <v>0</v>
      </c>
      <c r="N35" s="54"/>
      <c r="O35" s="56" t="s">
        <v>391</v>
      </c>
      <c r="P35" s="56">
        <f>Справочно_Нетто!B7</f>
        <v>7.2</v>
      </c>
      <c r="Q35" s="56">
        <f>Справочно_Нетто!B9</f>
        <v>0</v>
      </c>
      <c r="R35" s="56">
        <f>Справочно_Нетто!B11</f>
        <v>35.799999999999997</v>
      </c>
      <c r="S35" s="56">
        <f>Справочно_Нетто!B13</f>
        <v>0</v>
      </c>
      <c r="T35" s="53">
        <f>SUM(P35:S35)</f>
        <v>43</v>
      </c>
      <c r="U35" s="55"/>
      <c r="V35" s="55"/>
      <c r="W35" s="55"/>
      <c r="X35" s="55"/>
    </row>
    <row r="36" spans="1:24">
      <c r="A36" s="48" t="s">
        <v>292</v>
      </c>
      <c r="B36" s="49"/>
      <c r="C36" s="49"/>
      <c r="D36" s="49"/>
      <c r="E36" s="49"/>
      <c r="F36" s="50">
        <f t="shared" si="2"/>
        <v>0</v>
      </c>
      <c r="G36" s="51"/>
      <c r="H36" s="54"/>
      <c r="I36" s="54"/>
      <c r="J36" s="54"/>
      <c r="K36" s="54"/>
      <c r="L36" s="54"/>
      <c r="M36" s="60"/>
      <c r="N36" s="54"/>
      <c r="O36" s="56" t="s">
        <v>392</v>
      </c>
      <c r="P36" s="56">
        <f>Справочно_Нетто!H7</f>
        <v>0</v>
      </c>
      <c r="Q36" s="56">
        <f>Справочно_Нетто!H9</f>
        <v>0</v>
      </c>
      <c r="R36" s="56">
        <f>Справочно_Нетто!H11</f>
        <v>14.1</v>
      </c>
      <c r="S36" s="56">
        <f>Справочно_Нетто!H13</f>
        <v>0</v>
      </c>
      <c r="T36" s="53">
        <f t="shared" ref="T36:T37" si="16">SUM(P36:S36)</f>
        <v>14.1</v>
      </c>
      <c r="U36" s="55"/>
      <c r="V36" s="55"/>
      <c r="W36" s="55"/>
      <c r="X36" s="55"/>
    </row>
    <row r="37" spans="1:24" ht="28">
      <c r="A37" s="48" t="s">
        <v>393</v>
      </c>
      <c r="B37" s="49"/>
      <c r="C37" s="49"/>
      <c r="D37" s="49"/>
      <c r="E37" s="49"/>
      <c r="F37" s="50">
        <f t="shared" si="2"/>
        <v>0</v>
      </c>
      <c r="G37" s="51"/>
      <c r="H37" s="56" t="s">
        <v>394</v>
      </c>
      <c r="I37" s="45" t="s">
        <v>318</v>
      </c>
      <c r="J37" s="45" t="s">
        <v>319</v>
      </c>
      <c r="K37" s="45" t="s">
        <v>320</v>
      </c>
      <c r="L37" s="45" t="s">
        <v>321</v>
      </c>
      <c r="M37" s="59" t="s">
        <v>51</v>
      </c>
      <c r="N37" s="54"/>
      <c r="O37" s="56" t="s">
        <v>395</v>
      </c>
      <c r="P37" s="56">
        <f>Справочно_Нетто!U7</f>
        <v>0</v>
      </c>
      <c r="Q37" s="56">
        <f>Справочно_Нетто!U9</f>
        <v>0</v>
      </c>
      <c r="R37" s="56">
        <f>Справочно_Нетто!U11</f>
        <v>21</v>
      </c>
      <c r="S37" s="56">
        <f>Справочно_Нетто!U13</f>
        <v>0</v>
      </c>
      <c r="T37" s="53">
        <f t="shared" si="16"/>
        <v>21</v>
      </c>
      <c r="U37" s="55"/>
      <c r="V37" s="55"/>
      <c r="W37" s="55"/>
      <c r="X37" s="55"/>
    </row>
    <row r="38" spans="1:24">
      <c r="A38" s="48" t="s">
        <v>299</v>
      </c>
      <c r="B38" s="49">
        <f>Справочно_Нетто!AQ7</f>
        <v>0.6</v>
      </c>
      <c r="C38" s="49">
        <f>Справочно_Нетто!AQ9</f>
        <v>0</v>
      </c>
      <c r="D38" s="49">
        <f>Справочно_Нетто!AQ11</f>
        <v>0</v>
      </c>
      <c r="E38" s="49">
        <f>Справочно_Нетто!AQ13</f>
        <v>0</v>
      </c>
      <c r="F38" s="50">
        <f t="shared" si="2"/>
        <v>0.6</v>
      </c>
      <c r="G38" s="51"/>
      <c r="H38" s="52" t="s">
        <v>324</v>
      </c>
      <c r="I38" s="53">
        <f>SUM(I39:I42)</f>
        <v>0</v>
      </c>
      <c r="J38" s="53">
        <f t="shared" ref="J38:M38" si="17">SUM(J39:J42)</f>
        <v>0</v>
      </c>
      <c r="K38" s="53">
        <f t="shared" si="17"/>
        <v>0</v>
      </c>
      <c r="L38" s="53">
        <f t="shared" si="17"/>
        <v>0</v>
      </c>
      <c r="M38" s="53">
        <f t="shared" si="17"/>
        <v>0</v>
      </c>
      <c r="N38" s="54"/>
      <c r="O38" s="56" t="s">
        <v>396</v>
      </c>
      <c r="P38" s="56"/>
      <c r="Q38" s="56"/>
      <c r="R38" s="56"/>
      <c r="S38" s="56"/>
      <c r="T38" s="53">
        <f>SUM(P38:S38)</f>
        <v>0</v>
      </c>
      <c r="U38" s="55"/>
      <c r="V38" s="55"/>
      <c r="W38" s="55"/>
      <c r="X38" s="55"/>
    </row>
    <row r="39" spans="1:24">
      <c r="A39" s="48" t="s">
        <v>397</v>
      </c>
      <c r="B39" s="49">
        <f>Справочно_Нетто!J7+Справочно_Нетто!N7</f>
        <v>2.2000000000000002</v>
      </c>
      <c r="C39" s="49">
        <f>Справочно_Нетто!J9+Справочно_Нетто!N9</f>
        <v>0</v>
      </c>
      <c r="D39" s="49">
        <f>Справочно_Нетто!J11+Справочно_Нетто!N11</f>
        <v>0</v>
      </c>
      <c r="E39" s="49">
        <f>Справочно_Нетто!J13+Справочно_Нетто!N13</f>
        <v>0</v>
      </c>
      <c r="F39" s="50">
        <f t="shared" si="2"/>
        <v>2.2000000000000002</v>
      </c>
      <c r="G39" s="51"/>
      <c r="H39" s="56" t="s">
        <v>398</v>
      </c>
      <c r="I39" s="56"/>
      <c r="J39" s="56"/>
      <c r="K39" s="56"/>
      <c r="L39" s="56"/>
      <c r="M39" s="53">
        <f>SUM(I39:L39)</f>
        <v>0</v>
      </c>
      <c r="N39" s="54"/>
      <c r="O39" s="54"/>
      <c r="P39" s="54"/>
      <c r="Q39" s="54"/>
      <c r="R39" s="54"/>
      <c r="S39" s="54"/>
      <c r="T39" s="58"/>
      <c r="U39" s="55"/>
      <c r="V39" s="55"/>
      <c r="W39" s="55"/>
      <c r="X39" s="55"/>
    </row>
    <row r="40" spans="1:24" ht="28">
      <c r="A40" s="48" t="s">
        <v>399</v>
      </c>
      <c r="B40" s="49"/>
      <c r="C40" s="49"/>
      <c r="D40" s="49"/>
      <c r="E40" s="49"/>
      <c r="F40" s="50">
        <f t="shared" si="2"/>
        <v>0</v>
      </c>
      <c r="G40" s="63"/>
      <c r="H40" s="56" t="s">
        <v>400</v>
      </c>
      <c r="I40" s="56"/>
      <c r="J40" s="56"/>
      <c r="K40" s="56"/>
      <c r="L40" s="56"/>
      <c r="M40" s="53">
        <f t="shared" ref="M40" si="18">SUM(I40:L40)</f>
        <v>0</v>
      </c>
      <c r="N40" s="54"/>
      <c r="O40" s="56" t="s">
        <v>401</v>
      </c>
      <c r="P40" s="45" t="s">
        <v>318</v>
      </c>
      <c r="Q40" s="45" t="s">
        <v>319</v>
      </c>
      <c r="R40" s="45" t="s">
        <v>320</v>
      </c>
      <c r="S40" s="45" t="s">
        <v>321</v>
      </c>
      <c r="T40" s="59" t="s">
        <v>51</v>
      </c>
      <c r="U40" s="55"/>
      <c r="V40" s="55"/>
      <c r="W40" s="55"/>
      <c r="X40" s="55"/>
    </row>
    <row r="41" spans="1:24">
      <c r="A41" s="48" t="s">
        <v>402</v>
      </c>
      <c r="B41" s="49">
        <f>Справочно_Нетто!AJ7</f>
        <v>0.48</v>
      </c>
      <c r="C41" s="49">
        <f>Справочно_Нетто!AJ9</f>
        <v>0</v>
      </c>
      <c r="D41" s="49">
        <f>Справочно_Нетто!AJ11</f>
        <v>1.6400000000000001</v>
      </c>
      <c r="E41" s="49">
        <f>Справочно_Нетто!AJ13</f>
        <v>0</v>
      </c>
      <c r="F41" s="50">
        <f t="shared" si="2"/>
        <v>2.12</v>
      </c>
      <c r="G41" s="51"/>
      <c r="H41" s="56" t="s">
        <v>403</v>
      </c>
      <c r="I41" s="56"/>
      <c r="J41" s="56"/>
      <c r="K41" s="56"/>
      <c r="L41" s="56"/>
      <c r="M41" s="53">
        <f>SUM(I41:L41)</f>
        <v>0</v>
      </c>
      <c r="N41" s="54"/>
      <c r="O41" s="52" t="s">
        <v>324</v>
      </c>
      <c r="P41" s="53">
        <f>SUM(P42:P44)</f>
        <v>0</v>
      </c>
      <c r="Q41" s="53">
        <f>SUM(Q42:Q44)</f>
        <v>0</v>
      </c>
      <c r="R41" s="53">
        <f>SUM(R42:R44)</f>
        <v>4</v>
      </c>
      <c r="S41" s="53">
        <f>SUM(S42:S44)</f>
        <v>0</v>
      </c>
      <c r="T41" s="53">
        <f>SUM(T42:T44)</f>
        <v>4</v>
      </c>
      <c r="U41" s="55"/>
      <c r="V41" s="55"/>
      <c r="W41" s="55"/>
      <c r="X41" s="55"/>
    </row>
    <row r="42" spans="1:24">
      <c r="A42" s="48" t="s">
        <v>404</v>
      </c>
      <c r="B42" s="49"/>
      <c r="C42" s="49"/>
      <c r="D42" s="49"/>
      <c r="E42" s="49"/>
      <c r="F42" s="50">
        <f t="shared" si="2"/>
        <v>0</v>
      </c>
      <c r="G42" s="51"/>
      <c r="H42" s="56" t="s">
        <v>405</v>
      </c>
      <c r="I42" s="56"/>
      <c r="J42" s="56"/>
      <c r="K42" s="56"/>
      <c r="L42" s="56"/>
      <c r="M42" s="53">
        <v>0</v>
      </c>
      <c r="N42" s="54"/>
      <c r="O42" s="56" t="s">
        <v>291</v>
      </c>
      <c r="P42" s="56"/>
      <c r="Q42" s="56"/>
      <c r="R42" s="56"/>
      <c r="S42" s="56"/>
      <c r="T42" s="53">
        <f>SUM(P42:S42)</f>
        <v>0</v>
      </c>
      <c r="U42" s="55"/>
      <c r="V42" s="55"/>
      <c r="W42" s="55"/>
      <c r="X42" s="55"/>
    </row>
    <row r="43" spans="1:24">
      <c r="A43" s="48" t="s">
        <v>406</v>
      </c>
      <c r="B43" s="49"/>
      <c r="C43" s="49"/>
      <c r="D43" s="49"/>
      <c r="E43" s="49"/>
      <c r="F43" s="50">
        <f t="shared" si="2"/>
        <v>0</v>
      </c>
      <c r="G43" s="51"/>
      <c r="H43" s="54"/>
      <c r="I43" s="54"/>
      <c r="J43" s="54"/>
      <c r="K43" s="54"/>
      <c r="L43" s="54"/>
      <c r="M43" s="60"/>
      <c r="N43" s="54"/>
      <c r="O43" s="56" t="s">
        <v>298</v>
      </c>
      <c r="P43" s="56">
        <f>Справочно_Нетто!AN7+Справочно_Нетто!AF7</f>
        <v>0</v>
      </c>
      <c r="Q43" s="56">
        <f>Справочно_Нетто!AF9+Справочно_Нетто!AN9</f>
        <v>0</v>
      </c>
      <c r="R43" s="56">
        <f>Справочно_Нетто!AF11+Справочно_Нетто!AN11</f>
        <v>4</v>
      </c>
      <c r="S43" s="56">
        <f>Справочно_Нетто!AF13+Справочно_Нетто!AN13</f>
        <v>0</v>
      </c>
      <c r="T43" s="53">
        <f t="shared" ref="T43" si="19">SUM(P43:S43)</f>
        <v>4</v>
      </c>
      <c r="U43" s="55"/>
      <c r="V43" s="55"/>
      <c r="W43" s="55"/>
      <c r="X43" s="55"/>
    </row>
    <row r="44" spans="1:24" ht="28">
      <c r="A44" s="48" t="s">
        <v>549</v>
      </c>
      <c r="B44" s="49">
        <f>Справочно_Нетто!AH7</f>
        <v>9.1999999999999993</v>
      </c>
      <c r="C44" s="49">
        <f>Справочно_Нетто!AH9</f>
        <v>0</v>
      </c>
      <c r="D44" s="64">
        <f>Справочно_Нетто!AH11</f>
        <v>5</v>
      </c>
      <c r="E44" s="64">
        <f>Справочно_Нетто!AH13</f>
        <v>0</v>
      </c>
      <c r="F44" s="50">
        <f t="shared" si="2"/>
        <v>14.2</v>
      </c>
      <c r="G44" s="51"/>
      <c r="H44" s="52" t="s">
        <v>324</v>
      </c>
      <c r="I44" s="53">
        <f>SUM(I45:I57)</f>
        <v>50.27000000000001</v>
      </c>
      <c r="J44" s="53">
        <f t="shared" ref="J44:L44" si="20">SUM(J45:J57)</f>
        <v>0</v>
      </c>
      <c r="K44" s="53">
        <f>SUM(K45:K57)</f>
        <v>193</v>
      </c>
      <c r="L44" s="53">
        <f t="shared" si="20"/>
        <v>0</v>
      </c>
      <c r="M44" s="53">
        <f>SUM(M45:M57)</f>
        <v>243.27</v>
      </c>
      <c r="N44" s="54"/>
      <c r="O44" s="56" t="s">
        <v>407</v>
      </c>
      <c r="P44" s="56"/>
      <c r="Q44" s="56"/>
      <c r="R44" s="56"/>
      <c r="S44" s="56"/>
      <c r="T44" s="53">
        <f>SUM(P44:S44)</f>
        <v>0</v>
      </c>
      <c r="U44" s="55"/>
      <c r="V44" s="55"/>
      <c r="W44" s="55"/>
      <c r="X44" s="55"/>
    </row>
    <row r="45" spans="1:24">
      <c r="A45" s="46" t="s">
        <v>52</v>
      </c>
      <c r="B45" s="65">
        <f>(SUM(B5:B44))</f>
        <v>430.822</v>
      </c>
      <c r="C45" s="65">
        <f>(SUM(C5:C44))</f>
        <v>170</v>
      </c>
      <c r="D45" s="65">
        <f>(SUM(D5:D44))-D8</f>
        <v>616.00400000000002</v>
      </c>
      <c r="E45" s="65">
        <f>(SUM(E5:E44))-E8</f>
        <v>350</v>
      </c>
      <c r="F45" s="65">
        <f>(SUM(F5:F44))-F8</f>
        <v>1566.8259999999998</v>
      </c>
      <c r="G45" s="51"/>
      <c r="H45" s="56" t="s">
        <v>408</v>
      </c>
      <c r="I45" s="56">
        <f>Справочно_Нетто!K7</f>
        <v>20.6</v>
      </c>
      <c r="J45" s="56">
        <f>Справочно_Нетто!K9</f>
        <v>0</v>
      </c>
      <c r="K45" s="56">
        <f>Справочно_Нетто!K11</f>
        <v>68.2</v>
      </c>
      <c r="L45" s="56">
        <f>Справочно_Нетто!K13</f>
        <v>0</v>
      </c>
      <c r="M45" s="53">
        <f>SUM(I45:L45)</f>
        <v>88.800000000000011</v>
      </c>
      <c r="N45" s="54"/>
      <c r="O45" s="54"/>
      <c r="P45" s="54"/>
      <c r="Q45" s="54"/>
      <c r="R45" s="54"/>
      <c r="S45" s="54"/>
      <c r="T45" s="58"/>
      <c r="U45" s="55"/>
      <c r="V45" s="55"/>
      <c r="W45" s="55"/>
      <c r="X45" s="55"/>
    </row>
    <row r="46" spans="1:24" ht="28">
      <c r="A46" s="66"/>
      <c r="B46" s="67"/>
      <c r="C46" s="67"/>
      <c r="D46" s="68"/>
      <c r="E46" s="68"/>
      <c r="F46" s="384">
        <f>F45-M66-T56-T34+O64-Справочно_Нетто!AV15</f>
        <v>0</v>
      </c>
      <c r="G46" s="385"/>
      <c r="H46" s="56" t="s">
        <v>409</v>
      </c>
      <c r="I46" s="56"/>
      <c r="J46" s="56"/>
      <c r="K46" s="56"/>
      <c r="L46" s="56"/>
      <c r="M46" s="53">
        <f t="shared" ref="M46:M57" si="21">SUM(I46:L46)</f>
        <v>0</v>
      </c>
      <c r="N46" s="54"/>
      <c r="O46" s="56" t="s">
        <v>410</v>
      </c>
      <c r="P46" s="45" t="s">
        <v>318</v>
      </c>
      <c r="Q46" s="45" t="s">
        <v>319</v>
      </c>
      <c r="R46" s="45" t="s">
        <v>320</v>
      </c>
      <c r="S46" s="45" t="s">
        <v>321</v>
      </c>
      <c r="T46" s="59" t="s">
        <v>51</v>
      </c>
      <c r="U46" s="55"/>
      <c r="V46" s="55"/>
      <c r="W46" s="55"/>
      <c r="X46" s="55"/>
    </row>
    <row r="47" spans="1:24">
      <c r="A47" s="69"/>
      <c r="B47" s="70"/>
      <c r="C47" s="70"/>
      <c r="D47" s="70"/>
      <c r="E47" s="70"/>
      <c r="F47" s="386"/>
      <c r="G47" s="385"/>
      <c r="H47" s="56" t="s">
        <v>287</v>
      </c>
      <c r="I47" s="56">
        <f>Справочно_Нетто!AA7</f>
        <v>12.8</v>
      </c>
      <c r="J47" s="56">
        <f>Справочно_Нетто!AA9</f>
        <v>0</v>
      </c>
      <c r="K47" s="56">
        <f>Справочно_Нетто!AA11</f>
        <v>41.9</v>
      </c>
      <c r="L47" s="56">
        <f>Справочно_Нетто!AA13</f>
        <v>0</v>
      </c>
      <c r="M47" s="53">
        <f t="shared" si="21"/>
        <v>54.7</v>
      </c>
      <c r="N47" s="54"/>
      <c r="O47" s="52" t="s">
        <v>324</v>
      </c>
      <c r="P47" s="53">
        <f>SUM(P48:P53)</f>
        <v>2.5</v>
      </c>
      <c r="Q47" s="53">
        <f>SUM(Q48:Q53)</f>
        <v>14</v>
      </c>
      <c r="R47" s="53">
        <f>SUM(R48:R53)</f>
        <v>9.3000000000000007</v>
      </c>
      <c r="S47" s="53">
        <f>SUM(S48:S53)</f>
        <v>0</v>
      </c>
      <c r="T47" s="53">
        <f>SUM(T48:T53)</f>
        <v>25.8</v>
      </c>
      <c r="U47" s="55"/>
      <c r="V47" s="55"/>
      <c r="W47" s="55"/>
      <c r="X47" s="55"/>
    </row>
    <row r="48" spans="1:24">
      <c r="A48" s="69"/>
      <c r="B48" s="70"/>
      <c r="C48" s="70"/>
      <c r="D48" s="70"/>
      <c r="E48" s="70"/>
      <c r="F48" s="386"/>
      <c r="G48" s="385"/>
      <c r="H48" s="56" t="s">
        <v>293</v>
      </c>
      <c r="I48" s="56">
        <f>Справочно_Нетто!AG7</f>
        <v>0</v>
      </c>
      <c r="J48" s="56">
        <f>Справочно_Нетто!AG9</f>
        <v>0</v>
      </c>
      <c r="K48" s="56">
        <f>Справочно_Нетто!AG11</f>
        <v>34.6</v>
      </c>
      <c r="L48" s="56">
        <f>Справочно_Нетто!AG13</f>
        <v>0</v>
      </c>
      <c r="M48" s="53">
        <f t="shared" si="21"/>
        <v>34.6</v>
      </c>
      <c r="N48" s="54"/>
      <c r="O48" s="56" t="s">
        <v>411</v>
      </c>
      <c r="P48" s="56">
        <f>Справочно_Нетто!AU7</f>
        <v>0</v>
      </c>
      <c r="Q48" s="56">
        <f>Справочно_Нетто!AU9</f>
        <v>0</v>
      </c>
      <c r="R48" s="56">
        <f>Справочно_Нетто!AU11</f>
        <v>6.8</v>
      </c>
      <c r="S48" s="56">
        <f>Справочно_Нетто!AU13</f>
        <v>0</v>
      </c>
      <c r="T48" s="53">
        <f>SUM(P48:S48)</f>
        <v>6.8</v>
      </c>
      <c r="U48" s="55"/>
      <c r="V48" s="55"/>
      <c r="W48" s="55"/>
      <c r="X48" s="55"/>
    </row>
    <row r="49" spans="1:24">
      <c r="A49" s="69"/>
      <c r="B49" s="70"/>
      <c r="C49" s="70"/>
      <c r="D49" s="70"/>
      <c r="E49" s="70"/>
      <c r="F49" s="386"/>
      <c r="G49" s="385"/>
      <c r="H49" s="56" t="s">
        <v>285</v>
      </c>
      <c r="I49" s="56">
        <f>Справочно_Нетто!W7</f>
        <v>6.370000000000001</v>
      </c>
      <c r="J49" s="56">
        <f>Справочно_Нетто!W9</f>
        <v>0</v>
      </c>
      <c r="K49" s="56">
        <f>Справочно_Нетто!W11</f>
        <v>27</v>
      </c>
      <c r="L49" s="56">
        <f>Справочно_Нетто!W13</f>
        <v>0</v>
      </c>
      <c r="M49" s="53">
        <f t="shared" si="21"/>
        <v>33.370000000000005</v>
      </c>
      <c r="N49" s="54"/>
      <c r="O49" s="56" t="s">
        <v>412</v>
      </c>
      <c r="P49" s="56"/>
      <c r="Q49" s="56"/>
      <c r="R49" s="56"/>
      <c r="S49" s="56"/>
      <c r="T49" s="53">
        <f t="shared" ref="T49:T53" si="22">SUM(P49:S49)</f>
        <v>0</v>
      </c>
      <c r="U49" s="55"/>
      <c r="V49" s="55"/>
      <c r="W49" s="55"/>
      <c r="X49" s="55"/>
    </row>
    <row r="50" spans="1:24">
      <c r="A50" s="69"/>
      <c r="B50" s="70"/>
      <c r="C50" s="70"/>
      <c r="D50" s="70"/>
      <c r="E50" s="70"/>
      <c r="F50" s="386"/>
      <c r="G50" s="385"/>
      <c r="H50" s="56" t="s">
        <v>413</v>
      </c>
      <c r="I50" s="56"/>
      <c r="J50" s="56"/>
      <c r="K50" s="56"/>
      <c r="L50" s="56"/>
      <c r="M50" s="53">
        <f t="shared" si="21"/>
        <v>0</v>
      </c>
      <c r="N50" s="54"/>
      <c r="O50" s="56" t="s">
        <v>414</v>
      </c>
      <c r="P50" s="56"/>
      <c r="Q50" s="56"/>
      <c r="R50" s="56"/>
      <c r="S50" s="56"/>
      <c r="T50" s="53">
        <f t="shared" si="22"/>
        <v>0</v>
      </c>
      <c r="U50" s="55"/>
      <c r="V50" s="55"/>
      <c r="W50" s="55"/>
      <c r="X50" s="55"/>
    </row>
    <row r="51" spans="1:24" ht="28">
      <c r="A51" s="69"/>
      <c r="B51" s="70"/>
      <c r="C51" s="70"/>
      <c r="D51" s="70"/>
      <c r="E51" s="70"/>
      <c r="F51" s="386"/>
      <c r="G51" s="385"/>
      <c r="H51" s="56" t="s">
        <v>415</v>
      </c>
      <c r="I51" s="56">
        <f>Справочно_Нетто!I7+Справочно_Нетто!S7+Справочно_Нетто!AD7</f>
        <v>8</v>
      </c>
      <c r="J51" s="56">
        <f>Справочно_Нетто!AD9+Справочно_Нетто!S9+Справочно_Нетто!I9</f>
        <v>0</v>
      </c>
      <c r="K51" s="56">
        <f>Справочно_Нетто!I11+Справочно_Нетто!S11+Справочно_Нетто!AD11</f>
        <v>15.4</v>
      </c>
      <c r="L51" s="56">
        <f>Справочно_Нетто!AD13+Справочно_Нетто!I13+Справочно_Нетто!S13</f>
        <v>0</v>
      </c>
      <c r="M51" s="53">
        <f t="shared" si="21"/>
        <v>23.4</v>
      </c>
      <c r="N51" s="54"/>
      <c r="O51" s="56" t="s">
        <v>416</v>
      </c>
      <c r="P51" s="56">
        <f>Справочно_Нетто!T7</f>
        <v>2.5</v>
      </c>
      <c r="Q51" s="56">
        <f>Справочно_Нетто!T9</f>
        <v>7</v>
      </c>
      <c r="R51" s="56">
        <f>Справочно_Нетто!T11</f>
        <v>2.5</v>
      </c>
      <c r="S51" s="56">
        <f>Справочно_Нетто!T13</f>
        <v>0</v>
      </c>
      <c r="T51" s="53">
        <f t="shared" si="22"/>
        <v>12</v>
      </c>
      <c r="U51" s="55"/>
      <c r="V51" s="55"/>
      <c r="W51" s="55"/>
      <c r="X51" s="55"/>
    </row>
    <row r="52" spans="1:24">
      <c r="A52" s="69"/>
      <c r="B52" s="70"/>
      <c r="C52" s="70"/>
      <c r="D52" s="70"/>
      <c r="E52" s="70"/>
      <c r="F52" s="386"/>
      <c r="G52" s="385"/>
      <c r="H52" s="56" t="s">
        <v>417</v>
      </c>
      <c r="I52" s="56"/>
      <c r="J52" s="56"/>
      <c r="K52" s="56"/>
      <c r="L52" s="56"/>
      <c r="M52" s="53">
        <f t="shared" si="21"/>
        <v>0</v>
      </c>
      <c r="N52" s="54"/>
      <c r="O52" s="56" t="s">
        <v>418</v>
      </c>
      <c r="P52" s="56">
        <f>Справочно_Нетто!AR7</f>
        <v>0</v>
      </c>
      <c r="Q52" s="56">
        <f>Справочно_Нетто!AR9</f>
        <v>7</v>
      </c>
      <c r="R52" s="56">
        <f>Справочно_Нетто!AR11</f>
        <v>0</v>
      </c>
      <c r="S52" s="56">
        <f>Справочно_Нетто!AR13</f>
        <v>0</v>
      </c>
      <c r="T52" s="53">
        <f t="shared" si="22"/>
        <v>7</v>
      </c>
      <c r="U52" s="55"/>
      <c r="V52" s="55"/>
      <c r="W52" s="55"/>
      <c r="X52" s="55"/>
    </row>
    <row r="53" spans="1:24">
      <c r="A53" s="69"/>
      <c r="B53" s="70"/>
      <c r="C53" s="70"/>
      <c r="D53" s="70"/>
      <c r="E53" s="70"/>
      <c r="F53" s="386"/>
      <c r="G53" s="385"/>
      <c r="H53" s="56" t="s">
        <v>297</v>
      </c>
      <c r="I53" s="56">
        <f>Справочно_Нетто!AM7</f>
        <v>2.2999999999999998</v>
      </c>
      <c r="J53" s="56">
        <f>Справочно_Нетто!AM9</f>
        <v>0</v>
      </c>
      <c r="K53" s="56">
        <f>Справочно_Нетто!AM11</f>
        <v>5.6</v>
      </c>
      <c r="L53" s="56">
        <f>Справочно_Нетто!AM13</f>
        <v>0</v>
      </c>
      <c r="M53" s="53">
        <f>SUM(I53:L53)</f>
        <v>7.8999999999999995</v>
      </c>
      <c r="N53" s="54"/>
      <c r="O53" s="56" t="s">
        <v>419</v>
      </c>
      <c r="P53" s="56"/>
      <c r="Q53" s="56"/>
      <c r="R53" s="56"/>
      <c r="S53" s="56"/>
      <c r="T53" s="53">
        <f t="shared" si="22"/>
        <v>0</v>
      </c>
      <c r="U53" s="55"/>
      <c r="V53" s="55"/>
      <c r="W53" s="55"/>
      <c r="X53" s="55"/>
    </row>
    <row r="54" spans="1:24">
      <c r="A54" s="69"/>
      <c r="B54" s="70"/>
      <c r="C54" s="70"/>
      <c r="D54" s="70"/>
      <c r="E54" s="70"/>
      <c r="F54" s="386"/>
      <c r="G54" s="385"/>
      <c r="H54" s="56" t="s">
        <v>420</v>
      </c>
      <c r="I54" s="56"/>
      <c r="J54" s="56"/>
      <c r="K54" s="56"/>
      <c r="L54" s="56"/>
      <c r="M54" s="53">
        <f>SUM(I54:L54)</f>
        <v>0</v>
      </c>
      <c r="N54" s="54"/>
      <c r="O54" s="55"/>
      <c r="P54" s="55"/>
      <c r="Q54" s="55"/>
      <c r="R54" s="55"/>
      <c r="S54" s="55"/>
      <c r="T54" s="58"/>
      <c r="U54" s="55"/>
      <c r="V54" s="55"/>
      <c r="W54" s="55"/>
      <c r="X54" s="55"/>
    </row>
    <row r="55" spans="1:24" ht="28">
      <c r="A55" s="69"/>
      <c r="B55" s="70"/>
      <c r="C55" s="70"/>
      <c r="D55" s="70"/>
      <c r="E55" s="70"/>
      <c r="F55" s="386"/>
      <c r="G55" s="387"/>
      <c r="H55" s="56" t="s">
        <v>421</v>
      </c>
      <c r="I55" s="56"/>
      <c r="J55" s="56"/>
      <c r="K55" s="56"/>
      <c r="L55" s="56"/>
      <c r="M55" s="53">
        <f t="shared" si="21"/>
        <v>0</v>
      </c>
      <c r="N55" s="55"/>
      <c r="O55" s="56" t="s">
        <v>373</v>
      </c>
      <c r="P55" s="45" t="s">
        <v>318</v>
      </c>
      <c r="Q55" s="45" t="s">
        <v>319</v>
      </c>
      <c r="R55" s="45" t="s">
        <v>320</v>
      </c>
      <c r="S55" s="45" t="s">
        <v>321</v>
      </c>
      <c r="T55" s="59" t="s">
        <v>51</v>
      </c>
      <c r="U55" s="55"/>
      <c r="V55" s="55"/>
      <c r="W55" s="55"/>
      <c r="X55" s="55"/>
    </row>
    <row r="56" spans="1:24">
      <c r="A56" s="69"/>
      <c r="B56" s="70"/>
      <c r="C56" s="70"/>
      <c r="D56" s="70"/>
      <c r="E56" s="70"/>
      <c r="F56" s="386"/>
      <c r="G56" s="387"/>
      <c r="H56" s="56" t="s">
        <v>300</v>
      </c>
      <c r="I56" s="56">
        <f>Справочно_Нетто!AS7</f>
        <v>0.2</v>
      </c>
      <c r="J56" s="56">
        <f>Справочно_Нетто!AS9</f>
        <v>0</v>
      </c>
      <c r="K56" s="56">
        <f>Справочно_Нетто!AS11</f>
        <v>0.3</v>
      </c>
      <c r="L56" s="56">
        <f>Справочно_Нетто!AS13</f>
        <v>0</v>
      </c>
      <c r="M56" s="53">
        <f>SUM(I56:L56)</f>
        <v>0.5</v>
      </c>
      <c r="N56" s="55"/>
      <c r="O56" s="52" t="s">
        <v>324</v>
      </c>
      <c r="P56" s="53">
        <f>P57</f>
        <v>109.8</v>
      </c>
      <c r="Q56" s="53">
        <f t="shared" ref="Q56:S56" si="23">Q57</f>
        <v>0</v>
      </c>
      <c r="R56" s="53">
        <f t="shared" si="23"/>
        <v>0</v>
      </c>
      <c r="S56" s="53">
        <f t="shared" si="23"/>
        <v>0</v>
      </c>
      <c r="T56" s="53">
        <f>T57+T58/0.2+T59/0.15+T60</f>
        <v>109.8</v>
      </c>
      <c r="U56" s="62">
        <f>SUM(T57:T60)</f>
        <v>109.8</v>
      </c>
      <c r="V56" s="55"/>
      <c r="W56" s="55"/>
      <c r="X56" s="55"/>
    </row>
    <row r="57" spans="1:24">
      <c r="A57" s="69"/>
      <c r="B57" s="70"/>
      <c r="C57" s="70"/>
      <c r="D57" s="70"/>
      <c r="E57" s="70"/>
      <c r="F57" s="386"/>
      <c r="G57" s="387"/>
      <c r="H57" s="56" t="s">
        <v>422</v>
      </c>
      <c r="I57" s="56"/>
      <c r="J57" s="56"/>
      <c r="K57" s="56"/>
      <c r="L57" s="56"/>
      <c r="M57" s="53">
        <f t="shared" si="21"/>
        <v>0</v>
      </c>
      <c r="N57" s="55"/>
      <c r="O57" s="56" t="s">
        <v>373</v>
      </c>
      <c r="P57" s="56">
        <f>Справочно_Нетто!Z7</f>
        <v>109.8</v>
      </c>
      <c r="Q57" s="56">
        <f>Справочно_Нетто!Z9</f>
        <v>0</v>
      </c>
      <c r="R57" s="56">
        <f>Справочно_Нетто!Z11</f>
        <v>0</v>
      </c>
      <c r="S57" s="56">
        <f>Справочно_Нетто!Z13</f>
        <v>0</v>
      </c>
      <c r="T57" s="53">
        <f>SUM(P57:S57)</f>
        <v>109.8</v>
      </c>
      <c r="U57" s="55"/>
      <c r="V57" s="55"/>
      <c r="W57" s="55"/>
      <c r="X57" s="55"/>
    </row>
    <row r="58" spans="1:24">
      <c r="A58" s="69"/>
      <c r="B58" s="70"/>
      <c r="C58" s="70"/>
      <c r="D58" s="70"/>
      <c r="E58" s="70"/>
      <c r="F58" s="386"/>
      <c r="G58" s="387"/>
      <c r="H58" s="54"/>
      <c r="I58" s="54"/>
      <c r="J58" s="54"/>
      <c r="K58" s="54"/>
      <c r="L58" s="54"/>
      <c r="M58" s="60"/>
      <c r="N58" s="55"/>
      <c r="O58" s="56" t="s">
        <v>423</v>
      </c>
      <c r="P58" s="56"/>
      <c r="Q58" s="56"/>
      <c r="R58" s="56"/>
      <c r="S58" s="56"/>
      <c r="T58" s="53">
        <f t="shared" ref="T58:T59" si="24">SUM(P58:S58)</f>
        <v>0</v>
      </c>
      <c r="U58" s="55"/>
      <c r="V58" s="55"/>
      <c r="W58" s="55"/>
      <c r="X58" s="55"/>
    </row>
    <row r="59" spans="1:24" ht="28">
      <c r="A59" s="71"/>
      <c r="B59" s="72"/>
      <c r="C59" s="72"/>
      <c r="D59" s="72"/>
      <c r="E59" s="72"/>
      <c r="F59" s="388"/>
      <c r="G59" s="387">
        <f>SUM(M61:M63)</f>
        <v>0</v>
      </c>
      <c r="H59" s="56" t="s">
        <v>152</v>
      </c>
      <c r="I59" s="45" t="s">
        <v>318</v>
      </c>
      <c r="J59" s="45" t="s">
        <v>319</v>
      </c>
      <c r="K59" s="45" t="s">
        <v>320</v>
      </c>
      <c r="L59" s="45" t="s">
        <v>321</v>
      </c>
      <c r="M59" s="59" t="s">
        <v>51</v>
      </c>
      <c r="N59" s="55"/>
      <c r="O59" s="56" t="s">
        <v>424</v>
      </c>
      <c r="P59" s="56"/>
      <c r="Q59" s="56"/>
      <c r="R59" s="56"/>
      <c r="S59" s="56"/>
      <c r="T59" s="53">
        <f t="shared" si="24"/>
        <v>0</v>
      </c>
      <c r="U59" s="55"/>
      <c r="V59" s="55"/>
      <c r="W59" s="55"/>
      <c r="X59" s="55"/>
    </row>
    <row r="60" spans="1:24">
      <c r="A60" s="71"/>
      <c r="B60" s="72"/>
      <c r="C60" s="72"/>
      <c r="D60" s="72"/>
      <c r="E60" s="72"/>
      <c r="F60" s="388"/>
      <c r="G60" s="387"/>
      <c r="H60" s="52" t="s">
        <v>324</v>
      </c>
      <c r="I60" s="53">
        <f>I61+I62+I63/0.6</f>
        <v>0</v>
      </c>
      <c r="J60" s="53">
        <f t="shared" ref="J60:M60" si="25">J61+J62+J63/0.6</f>
        <v>0</v>
      </c>
      <c r="K60" s="53">
        <f t="shared" si="25"/>
        <v>0</v>
      </c>
      <c r="L60" s="53">
        <f t="shared" si="25"/>
        <v>0</v>
      </c>
      <c r="M60" s="53">
        <f t="shared" si="25"/>
        <v>0</v>
      </c>
      <c r="N60" s="55"/>
      <c r="O60" s="74" t="s">
        <v>425</v>
      </c>
      <c r="P60" s="74"/>
      <c r="Q60" s="74"/>
      <c r="R60" s="74"/>
      <c r="S60" s="74"/>
      <c r="T60" s="53">
        <f>SUM(P60:S60)</f>
        <v>0</v>
      </c>
      <c r="U60" s="55"/>
      <c r="V60" s="55"/>
      <c r="W60" s="55"/>
      <c r="X60" s="55"/>
    </row>
    <row r="61" spans="1:24">
      <c r="A61" s="71"/>
      <c r="B61" s="72"/>
      <c r="C61" s="72"/>
      <c r="D61" s="72"/>
      <c r="E61" s="72"/>
      <c r="F61" s="388"/>
      <c r="G61" s="387"/>
      <c r="H61" s="56" t="s">
        <v>152</v>
      </c>
      <c r="I61" s="56"/>
      <c r="J61" s="56"/>
      <c r="K61" s="56"/>
      <c r="L61" s="56"/>
      <c r="M61" s="53">
        <f>SUM(I61:L61)</f>
        <v>0</v>
      </c>
      <c r="N61" s="55"/>
      <c r="O61" s="75"/>
      <c r="P61" s="75"/>
      <c r="Q61" s="75"/>
      <c r="R61" s="75"/>
      <c r="S61" s="75"/>
      <c r="T61" s="58"/>
      <c r="U61" s="75"/>
      <c r="V61" s="55"/>
      <c r="W61" s="55"/>
      <c r="X61" s="55"/>
    </row>
    <row r="62" spans="1:24">
      <c r="A62" s="71"/>
      <c r="B62" s="72"/>
      <c r="C62" s="72"/>
      <c r="D62" s="72"/>
      <c r="E62" s="72"/>
      <c r="F62" s="388"/>
      <c r="G62" s="387"/>
      <c r="H62" s="56" t="s">
        <v>131</v>
      </c>
      <c r="I62" s="56"/>
      <c r="J62" s="56"/>
      <c r="K62" s="56"/>
      <c r="L62" s="56"/>
      <c r="M62" s="53">
        <f t="shared" ref="M62" si="26">SUM(I62:L62)</f>
        <v>0</v>
      </c>
      <c r="N62" s="55"/>
      <c r="O62" s="76"/>
      <c r="P62" s="76"/>
      <c r="Q62" s="76"/>
      <c r="R62" s="76"/>
      <c r="S62" s="76"/>
      <c r="T62" s="58"/>
      <c r="U62" s="75"/>
      <c r="V62" s="55"/>
      <c r="W62" s="55"/>
      <c r="X62" s="55"/>
    </row>
    <row r="63" spans="1:24">
      <c r="A63" s="71"/>
      <c r="B63" s="72"/>
      <c r="C63" s="72"/>
      <c r="D63" s="72"/>
      <c r="E63" s="72"/>
      <c r="F63" s="388"/>
      <c r="G63" s="387"/>
      <c r="H63" s="56" t="s">
        <v>426</v>
      </c>
      <c r="I63" s="56"/>
      <c r="J63" s="56"/>
      <c r="K63" s="56"/>
      <c r="L63" s="56"/>
      <c r="M63" s="53">
        <f>SUM(I63:L63)</f>
        <v>0</v>
      </c>
      <c r="N63" s="55"/>
      <c r="O63" s="76"/>
      <c r="P63" s="76"/>
      <c r="Q63" s="76"/>
      <c r="R63" s="76"/>
      <c r="S63" s="76"/>
      <c r="T63" s="58"/>
      <c r="U63" s="75"/>
      <c r="V63" s="55"/>
      <c r="W63" s="55"/>
      <c r="X63" s="55"/>
    </row>
    <row r="64" spans="1:24">
      <c r="A64" s="71"/>
      <c r="B64" s="72"/>
      <c r="C64" s="72"/>
      <c r="D64" s="72"/>
      <c r="E64" s="72"/>
      <c r="F64" s="388"/>
      <c r="G64" s="387"/>
      <c r="H64" s="55"/>
      <c r="I64" s="55"/>
      <c r="J64" s="55"/>
      <c r="K64" s="55"/>
      <c r="L64" s="55"/>
      <c r="M64" s="77"/>
      <c r="N64" s="55"/>
      <c r="O64" s="388">
        <f>G59+G65+U56+U34+U27</f>
        <v>219.1</v>
      </c>
      <c r="P64" s="76"/>
      <c r="Q64" s="76"/>
      <c r="R64" s="76"/>
      <c r="S64" s="76"/>
      <c r="T64" s="58"/>
      <c r="U64" s="75"/>
      <c r="V64" s="55"/>
      <c r="W64" s="55"/>
      <c r="X64" s="55"/>
    </row>
    <row r="65" spans="1:26" ht="28">
      <c r="A65" s="71"/>
      <c r="B65" s="72"/>
      <c r="C65" s="72"/>
      <c r="D65" s="72"/>
      <c r="E65" s="72"/>
      <c r="F65" s="388"/>
      <c r="G65" s="387">
        <f>SUM(M67:M69)</f>
        <v>31.2</v>
      </c>
      <c r="H65" s="56" t="s">
        <v>427</v>
      </c>
      <c r="I65" s="45" t="s">
        <v>318</v>
      </c>
      <c r="J65" s="45" t="s">
        <v>319</v>
      </c>
      <c r="K65" s="45" t="s">
        <v>320</v>
      </c>
      <c r="L65" s="45" t="s">
        <v>321</v>
      </c>
      <c r="M65" s="59" t="s">
        <v>51</v>
      </c>
      <c r="N65" s="55"/>
      <c r="O65" s="76"/>
      <c r="P65" s="76"/>
      <c r="Q65" s="76"/>
      <c r="R65" s="76"/>
      <c r="S65" s="76"/>
      <c r="T65" s="58"/>
      <c r="U65" s="75"/>
      <c r="V65" s="55"/>
      <c r="W65" s="55"/>
      <c r="X65" s="55"/>
    </row>
    <row r="66" spans="1:26">
      <c r="A66" s="71"/>
      <c r="B66" s="72"/>
      <c r="C66" s="72"/>
      <c r="D66" s="72"/>
      <c r="E66" s="72"/>
      <c r="F66" s="388"/>
      <c r="G66" s="387"/>
      <c r="H66" s="52" t="s">
        <v>324</v>
      </c>
      <c r="I66" s="53">
        <f>I67+I68/0.4+I69</f>
        <v>78</v>
      </c>
      <c r="J66" s="53">
        <f t="shared" ref="J66:M66" si="27">J67+J68/0.4+J69</f>
        <v>0</v>
      </c>
      <c r="K66" s="53">
        <f t="shared" si="27"/>
        <v>0</v>
      </c>
      <c r="L66" s="53">
        <f t="shared" si="27"/>
        <v>0</v>
      </c>
      <c r="M66" s="53">
        <f t="shared" si="27"/>
        <v>78</v>
      </c>
      <c r="N66" s="75"/>
      <c r="O66" s="76"/>
      <c r="P66" s="76"/>
      <c r="Q66" s="76"/>
      <c r="R66" s="76"/>
      <c r="S66" s="76"/>
      <c r="T66" s="58"/>
      <c r="U66" s="75"/>
      <c r="V66" s="55"/>
      <c r="W66" s="55"/>
      <c r="X66" s="55"/>
    </row>
    <row r="67" spans="1:26">
      <c r="A67" s="71"/>
      <c r="B67" s="72"/>
      <c r="C67" s="72"/>
      <c r="D67" s="72"/>
      <c r="E67" s="72"/>
      <c r="F67" s="73"/>
      <c r="G67" s="63"/>
      <c r="H67" s="56" t="s">
        <v>427</v>
      </c>
      <c r="I67" s="56"/>
      <c r="J67" s="56"/>
      <c r="K67" s="56"/>
      <c r="L67" s="56"/>
      <c r="M67" s="53">
        <f>SUM(I67:L67)</f>
        <v>0</v>
      </c>
      <c r="N67" s="72"/>
      <c r="O67" s="76"/>
      <c r="P67" s="76"/>
      <c r="Q67" s="76"/>
      <c r="R67" s="76"/>
      <c r="S67" s="76"/>
      <c r="T67" s="73"/>
      <c r="U67" s="72"/>
      <c r="V67" s="72"/>
      <c r="W67" s="72"/>
      <c r="X67" s="72"/>
      <c r="Y67" s="71"/>
      <c r="Z67" s="71"/>
    </row>
    <row r="68" spans="1:26">
      <c r="A68" s="71"/>
      <c r="B68" s="72"/>
      <c r="C68" s="72"/>
      <c r="D68" s="72"/>
      <c r="E68" s="72"/>
      <c r="F68" s="73"/>
      <c r="G68" s="63"/>
      <c r="H68" s="56" t="s">
        <v>535</v>
      </c>
      <c r="I68" s="56">
        <f>Справочно_Нетто!D7+Справочно_Нетто!C7</f>
        <v>31.2</v>
      </c>
      <c r="J68" s="56">
        <f>Справочно_Нетто!C9+Справочно_Нетто!D9</f>
        <v>0</v>
      </c>
      <c r="K68" s="56">
        <f>Справочно_Нетто!C11+Справочно_Нетто!D11</f>
        <v>0</v>
      </c>
      <c r="L68" s="56">
        <f>Справочно_Нетто!C13+Справочно_Нетто!D13</f>
        <v>0</v>
      </c>
      <c r="M68" s="53">
        <f t="shared" ref="M68" si="28">SUM(I68:L68)</f>
        <v>31.2</v>
      </c>
      <c r="N68" s="72"/>
      <c r="O68" s="76"/>
      <c r="P68" s="76"/>
      <c r="Q68" s="76"/>
      <c r="R68" s="76"/>
      <c r="S68" s="76"/>
      <c r="T68" s="73"/>
      <c r="U68" s="72"/>
      <c r="V68" s="72"/>
      <c r="W68" s="72"/>
      <c r="X68" s="72"/>
      <c r="Y68" s="71"/>
      <c r="Z68" s="71"/>
    </row>
    <row r="69" spans="1:26">
      <c r="A69" s="71"/>
      <c r="B69" s="72"/>
      <c r="C69" s="72"/>
      <c r="D69" s="72"/>
      <c r="E69" s="72"/>
      <c r="F69" s="73"/>
      <c r="G69" s="63"/>
      <c r="H69" s="56" t="s">
        <v>428</v>
      </c>
      <c r="I69" s="56"/>
      <c r="J69" s="56"/>
      <c r="K69" s="56"/>
      <c r="L69" s="56"/>
      <c r="M69" s="53">
        <v>0</v>
      </c>
      <c r="N69" s="72"/>
      <c r="O69" s="72"/>
      <c r="P69" s="72"/>
      <c r="Q69" s="72"/>
      <c r="R69" s="72"/>
      <c r="S69" s="72"/>
      <c r="T69" s="73"/>
      <c r="U69" s="72"/>
      <c r="V69" s="72"/>
      <c r="W69" s="72"/>
      <c r="X69" s="72"/>
      <c r="Y69" s="71"/>
      <c r="Z69" s="71"/>
    </row>
    <row r="70" spans="1:26">
      <c r="A70" s="71"/>
      <c r="B70" s="72"/>
      <c r="C70" s="72"/>
      <c r="D70" s="72"/>
      <c r="E70" s="72"/>
      <c r="F70" s="73"/>
      <c r="G70" s="63"/>
      <c r="H70" s="75"/>
      <c r="I70" s="75"/>
      <c r="J70" s="75"/>
      <c r="K70" s="75"/>
      <c r="L70" s="75"/>
      <c r="M70" s="58"/>
      <c r="N70" s="72"/>
      <c r="O70" s="72"/>
      <c r="P70" s="72"/>
      <c r="Q70" s="72"/>
      <c r="R70" s="72"/>
      <c r="S70" s="72"/>
      <c r="T70" s="73"/>
      <c r="U70" s="72"/>
      <c r="V70" s="72"/>
      <c r="W70" s="72"/>
      <c r="X70" s="72"/>
      <c r="Y70" s="71"/>
      <c r="Z70" s="71"/>
    </row>
    <row r="71" spans="1:26">
      <c r="A71" s="71"/>
      <c r="B71" s="72"/>
      <c r="C71" s="72"/>
      <c r="D71" s="72"/>
      <c r="E71" s="72"/>
      <c r="F71" s="73"/>
      <c r="G71" s="63"/>
      <c r="H71" s="72"/>
      <c r="I71" s="72"/>
      <c r="J71" s="72"/>
      <c r="K71" s="72"/>
      <c r="L71" s="72"/>
      <c r="M71" s="73"/>
      <c r="N71" s="55"/>
      <c r="O71" s="55"/>
      <c r="P71" s="55"/>
      <c r="Q71" s="55"/>
      <c r="R71" s="55"/>
      <c r="S71" s="55"/>
      <c r="T71" s="77"/>
      <c r="U71" s="55"/>
      <c r="V71" s="55"/>
      <c r="W71" s="55"/>
      <c r="X71" s="55"/>
    </row>
    <row r="72" spans="1:26">
      <c r="B72" s="55"/>
      <c r="C72" s="55"/>
      <c r="D72" s="55"/>
      <c r="E72" s="55"/>
      <c r="F72" s="77"/>
      <c r="G72" s="63"/>
      <c r="H72" s="72"/>
      <c r="I72" s="72"/>
      <c r="J72" s="72"/>
      <c r="K72" s="72"/>
      <c r="L72" s="72"/>
      <c r="M72" s="73"/>
      <c r="N72" s="55"/>
      <c r="O72" s="55"/>
      <c r="P72" s="55"/>
      <c r="Q72" s="55"/>
      <c r="R72" s="55"/>
      <c r="S72" s="55"/>
      <c r="T72" s="77"/>
      <c r="U72" s="55"/>
      <c r="V72" s="55"/>
      <c r="W72" s="55"/>
      <c r="X72" s="55"/>
    </row>
    <row r="73" spans="1:26">
      <c r="B73" s="55"/>
      <c r="C73" s="55"/>
      <c r="D73" s="55"/>
      <c r="E73" s="55"/>
      <c r="F73" s="77"/>
      <c r="G73" s="63"/>
      <c r="H73" s="72"/>
      <c r="I73" s="72"/>
      <c r="J73" s="72"/>
      <c r="K73" s="72"/>
      <c r="L73" s="72"/>
      <c r="M73" s="73"/>
      <c r="N73" s="55"/>
      <c r="O73" s="55"/>
      <c r="P73" s="55"/>
      <c r="Q73" s="55"/>
      <c r="R73" s="55"/>
      <c r="S73" s="55"/>
      <c r="T73" s="77"/>
      <c r="U73" s="55"/>
      <c r="V73" s="55"/>
      <c r="W73" s="55"/>
      <c r="X73" s="55"/>
    </row>
    <row r="74" spans="1:26">
      <c r="B74" s="55"/>
      <c r="C74" s="55"/>
      <c r="D74" s="55"/>
      <c r="E74" s="55"/>
      <c r="F74" s="77"/>
      <c r="H74" s="71"/>
      <c r="I74" s="78"/>
      <c r="J74" s="78"/>
      <c r="K74" s="78"/>
      <c r="L74" s="78"/>
      <c r="M74" s="79"/>
      <c r="N74" s="80"/>
      <c r="O74" s="80"/>
      <c r="P74" s="80"/>
      <c r="Q74" s="80"/>
      <c r="R74" s="80"/>
      <c r="S74" s="80"/>
      <c r="T74" s="81"/>
      <c r="U74" s="80"/>
    </row>
  </sheetData>
  <mergeCells count="7">
    <mergeCell ref="A2:T2"/>
    <mergeCell ref="A3:A4"/>
    <mergeCell ref="B3:B4"/>
    <mergeCell ref="C3:C4"/>
    <mergeCell ref="D3:D4"/>
    <mergeCell ref="E3:E4"/>
    <mergeCell ref="F3:F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46"/>
  <sheetViews>
    <sheetView view="pageBreakPreview" topLeftCell="A19" zoomScale="60" zoomScaleNormal="100" workbookViewId="0">
      <selection activeCell="I23" sqref="I23"/>
    </sheetView>
  </sheetViews>
  <sheetFormatPr defaultColWidth="9.33203125" defaultRowHeight="14"/>
  <cols>
    <col min="1" max="1" width="3.44140625" style="88" customWidth="1"/>
    <col min="2" max="2" width="40.6640625" style="88" customWidth="1"/>
    <col min="3" max="3" width="16.6640625" style="88" customWidth="1"/>
    <col min="4" max="4" width="16.6640625" style="130" customWidth="1"/>
    <col min="5" max="5" width="16.6640625" style="88" customWidth="1"/>
    <col min="6" max="6" width="14.6640625" style="131" customWidth="1"/>
    <col min="7" max="9" width="17.109375" style="88" customWidth="1"/>
    <col min="10" max="10" width="11.33203125" style="88" customWidth="1"/>
    <col min="11" max="11" width="20.44140625" style="88" customWidth="1"/>
    <col min="12" max="15" width="11.33203125" style="88" customWidth="1"/>
    <col min="16" max="18" width="9.33203125" style="82"/>
    <col min="19" max="258" width="11.33203125" style="88" customWidth="1"/>
    <col min="259" max="259" width="3.44140625" style="88" customWidth="1"/>
    <col min="260" max="260" width="40.6640625" style="88" customWidth="1"/>
    <col min="261" max="263" width="16.6640625" style="88" customWidth="1"/>
    <col min="264" max="265" width="17.109375" style="88" customWidth="1"/>
    <col min="266" max="266" width="11.33203125" style="88" customWidth="1"/>
    <col min="267" max="267" width="20.44140625" style="88" customWidth="1"/>
    <col min="268" max="514" width="11.33203125" style="88" customWidth="1"/>
    <col min="515" max="515" width="3.44140625" style="88" customWidth="1"/>
    <col min="516" max="516" width="40.6640625" style="88" customWidth="1"/>
    <col min="517" max="519" width="16.6640625" style="88" customWidth="1"/>
    <col min="520" max="521" width="17.109375" style="88" customWidth="1"/>
    <col min="522" max="522" width="11.33203125" style="88" customWidth="1"/>
    <col min="523" max="523" width="20.44140625" style="88" customWidth="1"/>
    <col min="524" max="770" width="11.33203125" style="88" customWidth="1"/>
    <col min="771" max="771" width="3.44140625" style="88" customWidth="1"/>
    <col min="772" max="772" width="40.6640625" style="88" customWidth="1"/>
    <col min="773" max="775" width="16.6640625" style="88" customWidth="1"/>
    <col min="776" max="777" width="17.109375" style="88" customWidth="1"/>
    <col min="778" max="778" width="11.33203125" style="88" customWidth="1"/>
    <col min="779" max="779" width="20.44140625" style="88" customWidth="1"/>
    <col min="780" max="1027" width="11.33203125" style="88" customWidth="1"/>
    <col min="1028" max="16384" width="9.33203125" style="82"/>
  </cols>
  <sheetData>
    <row r="1" spans="1:13" ht="15.65" customHeight="1">
      <c r="A1" s="83"/>
      <c r="B1" s="83"/>
      <c r="C1" s="84"/>
      <c r="D1" s="85"/>
      <c r="E1" s="84"/>
      <c r="F1" s="86"/>
      <c r="G1" s="87"/>
      <c r="H1" s="87"/>
      <c r="I1" s="87"/>
      <c r="J1" s="84"/>
      <c r="M1" s="89"/>
    </row>
    <row r="2" spans="1:13" ht="45.75" customHeight="1">
      <c r="A2" s="83"/>
      <c r="B2" s="434" t="s">
        <v>429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13">
      <c r="A3" s="90"/>
      <c r="B3" s="91" t="s">
        <v>430</v>
      </c>
      <c r="C3" s="92"/>
      <c r="D3" s="93"/>
      <c r="E3" s="94"/>
      <c r="F3" s="95"/>
      <c r="G3" s="87"/>
      <c r="H3" s="87"/>
      <c r="I3" s="87"/>
      <c r="J3" s="94"/>
      <c r="K3" s="87"/>
    </row>
    <row r="4" spans="1:13" ht="14.5" thickBot="1">
      <c r="A4" s="83"/>
      <c r="B4" s="91"/>
      <c r="C4" s="92"/>
      <c r="D4" s="96"/>
      <c r="E4" s="84"/>
      <c r="F4" s="86"/>
      <c r="G4" s="87"/>
      <c r="H4" s="87"/>
      <c r="I4" s="87"/>
      <c r="J4" s="84"/>
      <c r="K4" s="87"/>
    </row>
    <row r="5" spans="1:13" ht="154.5" customHeight="1" thickBot="1">
      <c r="A5" s="83"/>
      <c r="B5" s="97" t="s">
        <v>431</v>
      </c>
      <c r="C5" s="98" t="s">
        <v>432</v>
      </c>
      <c r="D5" s="99" t="s">
        <v>433</v>
      </c>
      <c r="E5" s="100" t="s">
        <v>434</v>
      </c>
      <c r="F5" s="101" t="s">
        <v>435</v>
      </c>
      <c r="G5" s="102" t="s">
        <v>434</v>
      </c>
      <c r="H5" s="103" t="s">
        <v>436</v>
      </c>
      <c r="I5" s="102" t="s">
        <v>434</v>
      </c>
      <c r="J5" s="104" t="s">
        <v>437</v>
      </c>
      <c r="K5" s="100" t="s">
        <v>434</v>
      </c>
      <c r="L5" s="105" t="s">
        <v>438</v>
      </c>
      <c r="M5" s="100" t="s">
        <v>434</v>
      </c>
    </row>
    <row r="6" spans="1:13" ht="14.5" thickBot="1">
      <c r="A6" s="83"/>
      <c r="B6" s="106" t="s">
        <v>439</v>
      </c>
      <c r="C6" s="107">
        <v>120</v>
      </c>
      <c r="D6" s="108">
        <f>F6+H6+J6+L6</f>
        <v>121.98</v>
      </c>
      <c r="E6" s="109">
        <f>D6/C6</f>
        <v>1.0165</v>
      </c>
      <c r="F6" s="110">
        <f>'Справочно_НЕТТО Свод'!B5</f>
        <v>55.180000000000007</v>
      </c>
      <c r="G6" s="111">
        <f>F6/C6</f>
        <v>0.45983333333333337</v>
      </c>
      <c r="H6" s="110">
        <v>0</v>
      </c>
      <c r="I6" s="111">
        <f>H6/C6</f>
        <v>0</v>
      </c>
      <c r="J6" s="110">
        <f>'Справочно_НЕТТО Свод'!D5</f>
        <v>66.8</v>
      </c>
      <c r="K6" s="109">
        <f>J6/C6</f>
        <v>0.55666666666666664</v>
      </c>
      <c r="L6" s="110">
        <v>0</v>
      </c>
      <c r="M6" s="112">
        <f>L6/C6</f>
        <v>0</v>
      </c>
    </row>
    <row r="7" spans="1:13" ht="14.5" thickBot="1">
      <c r="A7" s="83"/>
      <c r="B7" s="113" t="s">
        <v>440</v>
      </c>
      <c r="C7" s="114">
        <v>200</v>
      </c>
      <c r="D7" s="108">
        <f t="shared" ref="D7:D44" si="0">F7+H7+J7+L7</f>
        <v>0</v>
      </c>
      <c r="E7" s="115">
        <f t="shared" ref="E7:E43" si="1">D7/C7</f>
        <v>0</v>
      </c>
      <c r="F7" s="116">
        <f>'Справочно_НЕТТО Свод'!B6</f>
        <v>0</v>
      </c>
      <c r="G7" s="115">
        <f t="shared" ref="G7:G43" si="2">F7/C7</f>
        <v>0</v>
      </c>
      <c r="H7" s="116">
        <f>'Справочно_НЕТТО Свод'!C6</f>
        <v>0</v>
      </c>
      <c r="I7" s="111">
        <f t="shared" ref="I7:I43" si="3">H7/C7</f>
        <v>0</v>
      </c>
      <c r="J7" s="116">
        <f>'Справочно_НЕТТО Свод'!D6</f>
        <v>0</v>
      </c>
      <c r="K7" s="115">
        <f t="shared" ref="K7:K43" si="4">J7/C7</f>
        <v>0</v>
      </c>
      <c r="L7" s="116">
        <f>'Справочно_НЕТТО Свод'!E6</f>
        <v>0</v>
      </c>
      <c r="M7" s="117">
        <f t="shared" ref="M7:M43" si="5">L7/C7</f>
        <v>0</v>
      </c>
    </row>
    <row r="8" spans="1:13" ht="14.5" thickBot="1">
      <c r="A8" s="83"/>
      <c r="B8" s="113" t="s">
        <v>441</v>
      </c>
      <c r="C8" s="114">
        <v>20</v>
      </c>
      <c r="D8" s="108">
        <f t="shared" si="0"/>
        <v>0</v>
      </c>
      <c r="E8" s="115">
        <f t="shared" si="1"/>
        <v>0</v>
      </c>
      <c r="F8" s="116">
        <f>'Справочно_НЕТТО Свод'!B7</f>
        <v>0</v>
      </c>
      <c r="G8" s="115">
        <f t="shared" si="2"/>
        <v>0</v>
      </c>
      <c r="H8" s="116">
        <f>'Справочно_НЕТТО Свод'!C7</f>
        <v>0</v>
      </c>
      <c r="I8" s="111">
        <f t="shared" si="3"/>
        <v>0</v>
      </c>
      <c r="J8" s="116">
        <f>'Справочно_НЕТТО Свод'!D7</f>
        <v>0</v>
      </c>
      <c r="K8" s="115">
        <f t="shared" si="4"/>
        <v>0</v>
      </c>
      <c r="L8" s="116">
        <f>'Справочно_НЕТТО Свод'!E7</f>
        <v>0</v>
      </c>
      <c r="M8" s="117">
        <f t="shared" si="5"/>
        <v>0</v>
      </c>
    </row>
    <row r="9" spans="1:13" ht="14.5" thickBot="1">
      <c r="A9" s="83"/>
      <c r="B9" s="113" t="s">
        <v>442</v>
      </c>
      <c r="C9" s="114">
        <v>50</v>
      </c>
      <c r="D9" s="108">
        <f t="shared" si="0"/>
        <v>77.599999999999994</v>
      </c>
      <c r="E9" s="115">
        <f t="shared" si="1"/>
        <v>1.5519999999999998</v>
      </c>
      <c r="F9" s="116">
        <f>'Справочно_НЕТТО Свод'!B9</f>
        <v>39.9</v>
      </c>
      <c r="G9" s="115">
        <f t="shared" si="2"/>
        <v>0.79799999999999993</v>
      </c>
      <c r="H9" s="116">
        <f>'Справочно_НЕТТО Свод'!C9</f>
        <v>0</v>
      </c>
      <c r="I9" s="111">
        <f t="shared" si="3"/>
        <v>0</v>
      </c>
      <c r="J9" s="116">
        <f>'Справочно_НЕТТО Свод'!D9</f>
        <v>37.700000000000003</v>
      </c>
      <c r="K9" s="115">
        <f t="shared" si="4"/>
        <v>0.754</v>
      </c>
      <c r="L9" s="116">
        <f>'Справочно_НЕТТО Свод'!E9</f>
        <v>0</v>
      </c>
      <c r="M9" s="117">
        <f t="shared" si="5"/>
        <v>0</v>
      </c>
    </row>
    <row r="10" spans="1:13" ht="14.5" thickBot="1">
      <c r="A10" s="83"/>
      <c r="B10" s="113" t="s">
        <v>335</v>
      </c>
      <c r="C10" s="114">
        <v>20</v>
      </c>
      <c r="D10" s="108">
        <f t="shared" si="0"/>
        <v>0</v>
      </c>
      <c r="E10" s="115">
        <f t="shared" si="1"/>
        <v>0</v>
      </c>
      <c r="F10" s="116">
        <f>'Справочно_НЕТТО Свод'!B10</f>
        <v>0</v>
      </c>
      <c r="G10" s="115">
        <f t="shared" si="2"/>
        <v>0</v>
      </c>
      <c r="H10" s="116">
        <f>'Справочно_НЕТТО Свод'!C10</f>
        <v>0</v>
      </c>
      <c r="I10" s="111">
        <f t="shared" si="3"/>
        <v>0</v>
      </c>
      <c r="J10" s="116">
        <f>'Справочно_НЕТТО Свод'!D10</f>
        <v>0</v>
      </c>
      <c r="K10" s="115">
        <f t="shared" si="4"/>
        <v>0</v>
      </c>
      <c r="L10" s="116">
        <f>'Справочно_НЕТТО Свод'!E10</f>
        <v>0</v>
      </c>
      <c r="M10" s="117">
        <f t="shared" si="5"/>
        <v>0</v>
      </c>
    </row>
    <row r="11" spans="1:13" ht="14.5" thickBot="1">
      <c r="A11" s="83"/>
      <c r="B11" s="113" t="s">
        <v>443</v>
      </c>
      <c r="C11" s="114">
        <v>187</v>
      </c>
      <c r="D11" s="108">
        <f t="shared" si="0"/>
        <v>131</v>
      </c>
      <c r="E11" s="115">
        <f t="shared" si="1"/>
        <v>0.70053475935828879</v>
      </c>
      <c r="F11" s="116">
        <f>'Справочно_НЕТТО Свод'!B11</f>
        <v>0</v>
      </c>
      <c r="G11" s="115">
        <f t="shared" si="2"/>
        <v>0</v>
      </c>
      <c r="H11" s="116">
        <f>'Справочно_НЕТТО Свод'!C11</f>
        <v>0</v>
      </c>
      <c r="I11" s="111">
        <f t="shared" si="3"/>
        <v>0</v>
      </c>
      <c r="J11" s="116">
        <f>'Справочно_НЕТТО Свод'!D11</f>
        <v>131</v>
      </c>
      <c r="K11" s="115">
        <f t="shared" si="4"/>
        <v>0.70053475935828879</v>
      </c>
      <c r="L11" s="116">
        <f>'Справочно_НЕТТО Свод'!E11</f>
        <v>0</v>
      </c>
      <c r="M11" s="117">
        <f t="shared" si="5"/>
        <v>0</v>
      </c>
    </row>
    <row r="12" spans="1:13" ht="14.5" thickBot="1">
      <c r="A12" s="83"/>
      <c r="B12" s="113" t="s">
        <v>444</v>
      </c>
      <c r="C12" s="114">
        <v>200</v>
      </c>
      <c r="D12" s="108">
        <f t="shared" si="0"/>
        <v>243.27</v>
      </c>
      <c r="E12" s="115">
        <f t="shared" si="1"/>
        <v>1.21635</v>
      </c>
      <c r="F12" s="116">
        <f>'Справочно_НЕТТО Свод'!B12</f>
        <v>50.27000000000001</v>
      </c>
      <c r="G12" s="115">
        <f t="shared" si="2"/>
        <v>0.25135000000000007</v>
      </c>
      <c r="H12" s="116">
        <f>'Справочно_НЕТТО Свод'!C12</f>
        <v>0</v>
      </c>
      <c r="I12" s="111">
        <f t="shared" si="3"/>
        <v>0</v>
      </c>
      <c r="J12" s="116">
        <f>'Справочно_НЕТТО Свод'!D12</f>
        <v>193</v>
      </c>
      <c r="K12" s="115">
        <f t="shared" si="4"/>
        <v>0.96499999999999997</v>
      </c>
      <c r="L12" s="116">
        <f>'Справочно_НЕТТО Свод'!E12</f>
        <v>0</v>
      </c>
      <c r="M12" s="117">
        <f t="shared" si="5"/>
        <v>0</v>
      </c>
    </row>
    <row r="13" spans="1:13" ht="28.5" thickBot="1">
      <c r="A13" s="83"/>
      <c r="B13" s="113" t="s">
        <v>342</v>
      </c>
      <c r="C13" s="114">
        <v>120</v>
      </c>
      <c r="D13" s="108">
        <f t="shared" si="0"/>
        <v>4</v>
      </c>
      <c r="E13" s="115">
        <f t="shared" si="1"/>
        <v>3.3333333333333333E-2</v>
      </c>
      <c r="F13" s="116">
        <f>'Справочно_НЕТТО Свод'!B13</f>
        <v>0</v>
      </c>
      <c r="G13" s="115">
        <f t="shared" si="2"/>
        <v>0</v>
      </c>
      <c r="H13" s="116">
        <f>'Справочно_НЕТТО Свод'!C13</f>
        <v>0</v>
      </c>
      <c r="I13" s="111">
        <f t="shared" si="3"/>
        <v>0</v>
      </c>
      <c r="J13" s="116">
        <f>'Справочно_НЕТТО Свод'!D13</f>
        <v>4</v>
      </c>
      <c r="K13" s="115">
        <f t="shared" si="4"/>
        <v>3.3333333333333333E-2</v>
      </c>
      <c r="L13" s="116">
        <f>'Справочно_НЕТТО Свод'!E13</f>
        <v>0</v>
      </c>
      <c r="M13" s="117">
        <f t="shared" si="5"/>
        <v>0</v>
      </c>
    </row>
    <row r="14" spans="1:13" ht="14.5" thickBot="1">
      <c r="A14" s="83"/>
      <c r="B14" s="113" t="s">
        <v>445</v>
      </c>
      <c r="C14" s="114">
        <v>185</v>
      </c>
      <c r="D14" s="108">
        <f t="shared" si="0"/>
        <v>331.2</v>
      </c>
      <c r="E14" s="115">
        <f t="shared" si="1"/>
        <v>1.7902702702702702</v>
      </c>
      <c r="F14" s="116">
        <f>'Справочно_НЕТТО Свод'!B14</f>
        <v>10.7</v>
      </c>
      <c r="G14" s="115">
        <f t="shared" si="2"/>
        <v>5.7837837837837837E-2</v>
      </c>
      <c r="H14" s="116">
        <f>'Справочно_НЕТТО Свод'!C14</f>
        <v>150</v>
      </c>
      <c r="I14" s="111">
        <f t="shared" si="3"/>
        <v>0.81081081081081086</v>
      </c>
      <c r="J14" s="116">
        <f>'Справочно_НЕТТО Свод'!D14</f>
        <v>20.5</v>
      </c>
      <c r="K14" s="115">
        <f t="shared" si="4"/>
        <v>0.11081081081081082</v>
      </c>
      <c r="L14" s="116">
        <f>'Справочно_НЕТТО Свод'!E14</f>
        <v>150</v>
      </c>
      <c r="M14" s="117">
        <f t="shared" si="5"/>
        <v>0.81081081081081086</v>
      </c>
    </row>
    <row r="15" spans="1:13" ht="14.5" thickBot="1">
      <c r="A15" s="83"/>
      <c r="B15" s="113" t="s">
        <v>347</v>
      </c>
      <c r="C15" s="114">
        <v>1</v>
      </c>
      <c r="D15" s="108">
        <f t="shared" si="0"/>
        <v>6</v>
      </c>
      <c r="E15" s="115">
        <f t="shared" si="1"/>
        <v>6</v>
      </c>
      <c r="F15" s="116">
        <f>'Справочно_НЕТТО Свод'!B15</f>
        <v>0</v>
      </c>
      <c r="G15" s="115">
        <f t="shared" si="2"/>
        <v>0</v>
      </c>
      <c r="H15" s="116">
        <f>'Справочно_НЕТТО Свод'!C15</f>
        <v>6</v>
      </c>
      <c r="I15" s="111">
        <f t="shared" si="3"/>
        <v>6</v>
      </c>
      <c r="J15" s="116">
        <f>'Справочно_НЕТТО Свод'!D15</f>
        <v>0</v>
      </c>
      <c r="K15" s="115">
        <f t="shared" si="4"/>
        <v>0</v>
      </c>
      <c r="L15" s="116">
        <f>'Справочно_НЕТТО Свод'!E15</f>
        <v>0</v>
      </c>
      <c r="M15" s="117">
        <f t="shared" si="5"/>
        <v>0</v>
      </c>
    </row>
    <row r="16" spans="1:13" ht="14.5" thickBot="1">
      <c r="A16" s="83"/>
      <c r="B16" s="113" t="s">
        <v>296</v>
      </c>
      <c r="C16" s="114">
        <v>20</v>
      </c>
      <c r="D16" s="108">
        <f t="shared" si="0"/>
        <v>25.8</v>
      </c>
      <c r="E16" s="115">
        <f t="shared" si="1"/>
        <v>1.29</v>
      </c>
      <c r="F16" s="116">
        <f>'Справочно_НЕТТО Свод'!B16</f>
        <v>2.5</v>
      </c>
      <c r="G16" s="115">
        <f t="shared" si="2"/>
        <v>0.125</v>
      </c>
      <c r="H16" s="116">
        <f>'Справочно_НЕТТО Свод'!C16</f>
        <v>14</v>
      </c>
      <c r="I16" s="111">
        <f t="shared" si="3"/>
        <v>0.7</v>
      </c>
      <c r="J16" s="116">
        <f>'Справочно_НЕТТО Свод'!D16</f>
        <v>9.3000000000000007</v>
      </c>
      <c r="K16" s="115">
        <f t="shared" si="4"/>
        <v>0.46500000000000002</v>
      </c>
      <c r="L16" s="116">
        <f>'Справочно_НЕТТО Свод'!E16</f>
        <v>0</v>
      </c>
      <c r="M16" s="117">
        <f t="shared" si="5"/>
        <v>0</v>
      </c>
    </row>
    <row r="17" spans="1:13" ht="14.5" thickBot="1">
      <c r="A17" s="83"/>
      <c r="B17" s="113" t="s">
        <v>301</v>
      </c>
      <c r="C17" s="114">
        <v>4</v>
      </c>
      <c r="D17" s="108">
        <f t="shared" si="0"/>
        <v>0</v>
      </c>
      <c r="E17" s="115">
        <f t="shared" si="1"/>
        <v>0</v>
      </c>
      <c r="F17" s="116">
        <f>'Справочно_НЕТТО Свод'!B17</f>
        <v>0</v>
      </c>
      <c r="G17" s="115">
        <f t="shared" si="2"/>
        <v>0</v>
      </c>
      <c r="H17" s="116">
        <f>'Справочно_НЕТТО Свод'!C17</f>
        <v>0</v>
      </c>
      <c r="I17" s="111">
        <f t="shared" si="3"/>
        <v>0</v>
      </c>
      <c r="J17" s="116">
        <f>'Справочно_НЕТТО Свод'!D17</f>
        <v>0</v>
      </c>
      <c r="K17" s="115">
        <f t="shared" si="4"/>
        <v>0</v>
      </c>
      <c r="L17" s="116">
        <f>'Справочно_НЕТТО Свод'!E17</f>
        <v>0</v>
      </c>
      <c r="M17" s="117">
        <f t="shared" si="5"/>
        <v>0</v>
      </c>
    </row>
    <row r="18" spans="1:13" ht="14.5" thickBot="1">
      <c r="A18" s="83"/>
      <c r="B18" s="113" t="s">
        <v>354</v>
      </c>
      <c r="C18" s="114">
        <v>1</v>
      </c>
      <c r="D18" s="108">
        <f t="shared" si="0"/>
        <v>0</v>
      </c>
      <c r="E18" s="115">
        <f t="shared" si="1"/>
        <v>0</v>
      </c>
      <c r="F18" s="116">
        <f>'Справочно_НЕТТО Свод'!B18</f>
        <v>0</v>
      </c>
      <c r="G18" s="115">
        <f t="shared" si="2"/>
        <v>0</v>
      </c>
      <c r="H18" s="116">
        <f>'Справочно_НЕТТО Свод'!C18</f>
        <v>0</v>
      </c>
      <c r="I18" s="111">
        <f t="shared" si="3"/>
        <v>0</v>
      </c>
      <c r="J18" s="116">
        <f>'Справочно_НЕТТО Свод'!D18</f>
        <v>0</v>
      </c>
      <c r="K18" s="115">
        <f t="shared" si="4"/>
        <v>0</v>
      </c>
      <c r="L18" s="116">
        <f>'Справочно_НЕТТО Свод'!E18</f>
        <v>0</v>
      </c>
      <c r="M18" s="117">
        <f t="shared" si="5"/>
        <v>0</v>
      </c>
    </row>
    <row r="19" spans="1:13" ht="28.5" thickBot="1">
      <c r="A19" s="83"/>
      <c r="B19" s="113" t="s">
        <v>446</v>
      </c>
      <c r="C19" s="114">
        <v>200</v>
      </c>
      <c r="D19" s="108">
        <f t="shared" si="0"/>
        <v>0</v>
      </c>
      <c r="E19" s="115">
        <f t="shared" si="1"/>
        <v>0</v>
      </c>
      <c r="F19" s="116">
        <f>'Справочно_НЕТТО Свод'!B19</f>
        <v>0</v>
      </c>
      <c r="G19" s="115">
        <f t="shared" si="2"/>
        <v>0</v>
      </c>
      <c r="H19" s="116">
        <f>'Справочно_НЕТТО Свод'!C19</f>
        <v>0</v>
      </c>
      <c r="I19" s="111">
        <f t="shared" si="3"/>
        <v>0</v>
      </c>
      <c r="J19" s="116">
        <f>'Справочно_НЕТТО Свод'!D19</f>
        <v>0</v>
      </c>
      <c r="K19" s="115">
        <f t="shared" si="4"/>
        <v>0</v>
      </c>
      <c r="L19" s="116">
        <f>'Справочно_НЕТТО Свод'!E19</f>
        <v>0</v>
      </c>
      <c r="M19" s="117">
        <f t="shared" si="5"/>
        <v>0</v>
      </c>
    </row>
    <row r="20" spans="1:13" ht="28.5" thickBot="1">
      <c r="A20" s="83"/>
      <c r="B20" s="113" t="s">
        <v>295</v>
      </c>
      <c r="C20" s="114"/>
      <c r="D20" s="108">
        <f t="shared" si="0"/>
        <v>0</v>
      </c>
      <c r="E20" s="115"/>
      <c r="F20" s="116">
        <f>'Справочно_НЕТТО Свод'!B20</f>
        <v>0</v>
      </c>
      <c r="G20" s="115"/>
      <c r="H20" s="116">
        <f>'Справочно_НЕТТО Свод'!C20</f>
        <v>0</v>
      </c>
      <c r="I20" s="111"/>
      <c r="J20" s="116">
        <f>'Справочно_НЕТТО Свод'!D20</f>
        <v>0</v>
      </c>
      <c r="K20" s="115"/>
      <c r="L20" s="116">
        <f>'Справочно_НЕТТО Свод'!E20</f>
        <v>0</v>
      </c>
      <c r="M20" s="117"/>
    </row>
    <row r="21" spans="1:13" ht="14.5" thickBot="1">
      <c r="A21" s="83"/>
      <c r="B21" s="113" t="s">
        <v>447</v>
      </c>
      <c r="C21" s="114">
        <v>78</v>
      </c>
      <c r="D21" s="108">
        <f t="shared" si="0"/>
        <v>40.200000000000003</v>
      </c>
      <c r="E21" s="115">
        <f t="shared" si="1"/>
        <v>0.51538461538461544</v>
      </c>
      <c r="F21" s="116">
        <f>'Справочно_НЕТТО Свод'!B21</f>
        <v>14</v>
      </c>
      <c r="G21" s="115">
        <f t="shared" si="2"/>
        <v>0.17948717948717949</v>
      </c>
      <c r="H21" s="116">
        <f>'Справочно_НЕТТО Свод'!C21</f>
        <v>0</v>
      </c>
      <c r="I21" s="111">
        <f t="shared" si="3"/>
        <v>0</v>
      </c>
      <c r="J21" s="116">
        <f>'Справочно_НЕТТО Свод'!D21</f>
        <v>26.2</v>
      </c>
      <c r="K21" s="115">
        <f t="shared" si="4"/>
        <v>0.33589743589743587</v>
      </c>
      <c r="L21" s="116">
        <f>'Справочно_НЕТТО Свод'!E21</f>
        <v>0</v>
      </c>
      <c r="M21" s="117">
        <f t="shared" si="5"/>
        <v>0</v>
      </c>
    </row>
    <row r="22" spans="1:13" ht="14.5" thickBot="1">
      <c r="A22" s="83"/>
      <c r="B22" s="113" t="s">
        <v>448</v>
      </c>
      <c r="C22" s="114">
        <v>40</v>
      </c>
      <c r="D22" s="108">
        <f t="shared" si="0"/>
        <v>0</v>
      </c>
      <c r="E22" s="115">
        <f t="shared" si="1"/>
        <v>0</v>
      </c>
      <c r="F22" s="116">
        <f>'Справочно_НЕТТО Свод'!B22</f>
        <v>0</v>
      </c>
      <c r="G22" s="115">
        <f t="shared" si="2"/>
        <v>0</v>
      </c>
      <c r="H22" s="116">
        <f>'Справочно_НЕТТО Свод'!C22</f>
        <v>0</v>
      </c>
      <c r="I22" s="111">
        <f t="shared" si="3"/>
        <v>0</v>
      </c>
      <c r="J22" s="116">
        <f>'Справочно_НЕТТО Свод'!D22</f>
        <v>0</v>
      </c>
      <c r="K22" s="115">
        <f t="shared" si="4"/>
        <v>0</v>
      </c>
      <c r="L22" s="116">
        <f>'Справочно_НЕТТО Свод'!E22</f>
        <v>0</v>
      </c>
      <c r="M22" s="117">
        <f t="shared" si="5"/>
        <v>0</v>
      </c>
    </row>
    <row r="23" spans="1:13" ht="14.5" thickBot="1">
      <c r="A23" s="83"/>
      <c r="B23" s="113" t="s">
        <v>449</v>
      </c>
      <c r="C23" s="114">
        <v>53</v>
      </c>
      <c r="D23" s="108">
        <f t="shared" si="0"/>
        <v>98.656000000000006</v>
      </c>
      <c r="E23" s="115">
        <f t="shared" si="1"/>
        <v>1.8614339622641511</v>
      </c>
      <c r="F23" s="116">
        <f>'Справочно_НЕТТО Свод'!B23</f>
        <v>9.7920000000000016</v>
      </c>
      <c r="G23" s="115">
        <f t="shared" si="2"/>
        <v>0.18475471698113211</v>
      </c>
      <c r="H23" s="116">
        <f>'Справочно_НЕТТО Свод'!C23</f>
        <v>0</v>
      </c>
      <c r="I23" s="111">
        <f t="shared" si="3"/>
        <v>0</v>
      </c>
      <c r="J23" s="116">
        <f>'Справочно_НЕТТО Свод'!D23</f>
        <v>88.864000000000004</v>
      </c>
      <c r="K23" s="115">
        <f t="shared" si="4"/>
        <v>1.676679245283019</v>
      </c>
      <c r="L23" s="116">
        <f>'Справочно_НЕТТО Свод'!E23</f>
        <v>0</v>
      </c>
      <c r="M23" s="117">
        <f t="shared" si="5"/>
        <v>0</v>
      </c>
    </row>
    <row r="24" spans="1:13" ht="14.5" thickBot="1">
      <c r="A24" s="83"/>
      <c r="B24" s="113" t="s">
        <v>365</v>
      </c>
      <c r="C24" s="114">
        <v>40</v>
      </c>
      <c r="D24" s="108">
        <f t="shared" si="0"/>
        <v>19.399999999999999</v>
      </c>
      <c r="E24" s="115">
        <f t="shared" si="1"/>
        <v>0.48499999999999999</v>
      </c>
      <c r="F24" s="116">
        <f>'Справочно_НЕТТО Свод'!B24</f>
        <v>6.1</v>
      </c>
      <c r="G24" s="115">
        <f t="shared" si="2"/>
        <v>0.1525</v>
      </c>
      <c r="H24" s="116">
        <f>'Справочно_НЕТТО Свод'!C24</f>
        <v>0</v>
      </c>
      <c r="I24" s="111">
        <f t="shared" si="3"/>
        <v>0</v>
      </c>
      <c r="J24" s="116">
        <f>'Справочно_НЕТТО Свод'!D24</f>
        <v>13.3</v>
      </c>
      <c r="K24" s="115">
        <f t="shared" si="4"/>
        <v>0.33250000000000002</v>
      </c>
      <c r="L24" s="116">
        <f>'Справочно_НЕТТО Свод'!E24</f>
        <v>0</v>
      </c>
      <c r="M24" s="117">
        <f t="shared" si="5"/>
        <v>0</v>
      </c>
    </row>
    <row r="25" spans="1:13" ht="14.5" thickBot="1">
      <c r="A25" s="83"/>
      <c r="B25" s="113" t="s">
        <v>368</v>
      </c>
      <c r="C25" s="114">
        <v>37</v>
      </c>
      <c r="D25" s="108">
        <f t="shared" si="0"/>
        <v>0</v>
      </c>
      <c r="E25" s="115">
        <f t="shared" si="1"/>
        <v>0</v>
      </c>
      <c r="F25" s="116">
        <f>'Справочно_НЕТТО Свод'!B25</f>
        <v>0</v>
      </c>
      <c r="G25" s="115">
        <f t="shared" si="2"/>
        <v>0</v>
      </c>
      <c r="H25" s="116">
        <f>'Справочно_НЕТТО Свод'!C25</f>
        <v>0</v>
      </c>
      <c r="I25" s="111">
        <f t="shared" si="3"/>
        <v>0</v>
      </c>
      <c r="J25" s="116">
        <f>'Справочно_НЕТТО Свод'!D25</f>
        <v>0</v>
      </c>
      <c r="K25" s="115">
        <f t="shared" si="4"/>
        <v>0</v>
      </c>
      <c r="L25" s="116">
        <f>'Справочно_НЕТТО Свод'!E25</f>
        <v>0</v>
      </c>
      <c r="M25" s="117">
        <f t="shared" si="5"/>
        <v>0</v>
      </c>
    </row>
    <row r="26" spans="1:13" ht="32.25" customHeight="1" thickBot="1">
      <c r="A26" s="83"/>
      <c r="B26" s="113" t="s">
        <v>370</v>
      </c>
      <c r="C26" s="114"/>
      <c r="D26" s="108">
        <f t="shared" si="0"/>
        <v>0</v>
      </c>
      <c r="E26" s="115"/>
      <c r="F26" s="116">
        <f>'Справочно_НЕТТО Свод'!B26</f>
        <v>0</v>
      </c>
      <c r="G26" s="115"/>
      <c r="H26" s="116">
        <f>'Справочно_НЕТТО Свод'!C26</f>
        <v>0</v>
      </c>
      <c r="I26" s="111"/>
      <c r="J26" s="116">
        <f>'Справочно_НЕТТО Свод'!D26</f>
        <v>0</v>
      </c>
      <c r="K26" s="115"/>
      <c r="L26" s="116">
        <f>'Справочно_НЕТТО Свод'!E26</f>
        <v>0</v>
      </c>
      <c r="M26" s="117"/>
    </row>
    <row r="27" spans="1:13" ht="14.5" thickBot="1">
      <c r="A27" s="83"/>
      <c r="B27" s="113" t="s">
        <v>373</v>
      </c>
      <c r="C27" s="114">
        <v>350</v>
      </c>
      <c r="D27" s="108">
        <f t="shared" si="0"/>
        <v>109.8</v>
      </c>
      <c r="E27" s="115">
        <f t="shared" si="1"/>
        <v>0.31371428571428572</v>
      </c>
      <c r="F27" s="116">
        <f>'Справочно_НЕТТО Свод'!B27</f>
        <v>109.8</v>
      </c>
      <c r="G27" s="115">
        <f t="shared" si="2"/>
        <v>0.31371428571428572</v>
      </c>
      <c r="H27" s="116">
        <f>'Справочно_НЕТТО Свод'!C27</f>
        <v>0</v>
      </c>
      <c r="I27" s="111">
        <f t="shared" si="3"/>
        <v>0</v>
      </c>
      <c r="J27" s="116">
        <f>'Справочно_НЕТТО Свод'!D27</f>
        <v>0</v>
      </c>
      <c r="K27" s="115">
        <f t="shared" si="4"/>
        <v>0</v>
      </c>
      <c r="L27" s="116">
        <f>'Справочно_НЕТТО Свод'!E27</f>
        <v>0</v>
      </c>
      <c r="M27" s="117">
        <f t="shared" si="5"/>
        <v>0</v>
      </c>
    </row>
    <row r="28" spans="1:13" ht="14.5" thickBot="1">
      <c r="A28" s="83"/>
      <c r="B28" s="113" t="s">
        <v>450</v>
      </c>
      <c r="C28" s="114">
        <v>180</v>
      </c>
      <c r="D28" s="108">
        <f t="shared" si="0"/>
        <v>200</v>
      </c>
      <c r="E28" s="115">
        <f t="shared" si="1"/>
        <v>1.1111111111111112</v>
      </c>
      <c r="F28" s="116">
        <f>'Справочно_НЕТТО Свод'!B28</f>
        <v>0</v>
      </c>
      <c r="G28" s="115">
        <f t="shared" si="2"/>
        <v>0</v>
      </c>
      <c r="H28" s="116">
        <f>'Справочно_НЕТТО Свод'!C28</f>
        <v>0</v>
      </c>
      <c r="I28" s="111">
        <f t="shared" si="3"/>
        <v>0</v>
      </c>
      <c r="J28" s="116">
        <f>'Справочно_НЕТТО Свод'!D28</f>
        <v>0</v>
      </c>
      <c r="K28" s="115">
        <f t="shared" si="4"/>
        <v>0</v>
      </c>
      <c r="L28" s="116">
        <f>'Справочно_НЕТТО Свод'!E28</f>
        <v>200</v>
      </c>
      <c r="M28" s="117">
        <f t="shared" si="5"/>
        <v>1.1111111111111112</v>
      </c>
    </row>
    <row r="29" spans="1:13" ht="14.5" thickBot="1">
      <c r="A29" s="83"/>
      <c r="B29" s="113" t="s">
        <v>377</v>
      </c>
      <c r="C29" s="114">
        <v>60</v>
      </c>
      <c r="D29" s="108">
        <f t="shared" si="0"/>
        <v>32</v>
      </c>
      <c r="E29" s="115">
        <f t="shared" si="1"/>
        <v>0.53333333333333333</v>
      </c>
      <c r="F29" s="116">
        <f>'Справочно_НЕТТО Свод'!B29</f>
        <v>32</v>
      </c>
      <c r="G29" s="115">
        <f t="shared" si="2"/>
        <v>0.53333333333333333</v>
      </c>
      <c r="H29" s="116">
        <f>'Справочно_НЕТТО Свод'!C29</f>
        <v>0</v>
      </c>
      <c r="I29" s="111">
        <f t="shared" si="3"/>
        <v>0</v>
      </c>
      <c r="J29" s="116">
        <f>'Справочно_НЕТТО Свод'!D29</f>
        <v>0</v>
      </c>
      <c r="K29" s="115">
        <f t="shared" si="4"/>
        <v>0</v>
      </c>
      <c r="L29" s="116">
        <f>'Справочно_НЕТТО Свод'!E29</f>
        <v>0</v>
      </c>
      <c r="M29" s="117">
        <f t="shared" si="5"/>
        <v>0</v>
      </c>
    </row>
    <row r="30" spans="1:13" ht="14.5" thickBot="1">
      <c r="A30" s="83"/>
      <c r="B30" s="113" t="s">
        <v>380</v>
      </c>
      <c r="C30" s="114">
        <v>15</v>
      </c>
      <c r="D30" s="108">
        <f t="shared" si="0"/>
        <v>2</v>
      </c>
      <c r="E30" s="115">
        <f t="shared" si="1"/>
        <v>0.13333333333333333</v>
      </c>
      <c r="F30" s="116">
        <f>'Справочно_НЕТТО Свод'!B30</f>
        <v>2</v>
      </c>
      <c r="G30" s="115">
        <f t="shared" si="2"/>
        <v>0.13333333333333333</v>
      </c>
      <c r="H30" s="116">
        <f>'Справочно_НЕТТО Свод'!C30</f>
        <v>0</v>
      </c>
      <c r="I30" s="111">
        <f t="shared" si="3"/>
        <v>0</v>
      </c>
      <c r="J30" s="116">
        <f>'Справочно_НЕТТО Свод'!D30</f>
        <v>0</v>
      </c>
      <c r="K30" s="115">
        <f t="shared" si="4"/>
        <v>0</v>
      </c>
      <c r="L30" s="116">
        <f>'Справочно_НЕТТО Свод'!E30</f>
        <v>0</v>
      </c>
      <c r="M30" s="117">
        <f t="shared" si="5"/>
        <v>0</v>
      </c>
    </row>
    <row r="31" spans="1:13" ht="14.5" thickBot="1">
      <c r="A31" s="83"/>
      <c r="B31" s="113" t="s">
        <v>383</v>
      </c>
      <c r="C31" s="114">
        <v>10</v>
      </c>
      <c r="D31" s="108">
        <f t="shared" si="0"/>
        <v>5.6</v>
      </c>
      <c r="E31" s="115">
        <f t="shared" si="1"/>
        <v>0.55999999999999994</v>
      </c>
      <c r="F31" s="116">
        <f>'Справочно_НЕТТО Свод'!B31</f>
        <v>1.4</v>
      </c>
      <c r="G31" s="115">
        <f t="shared" si="2"/>
        <v>0.13999999999999999</v>
      </c>
      <c r="H31" s="116">
        <f>'Справочно_НЕТТО Свод'!C31</f>
        <v>0</v>
      </c>
      <c r="I31" s="111">
        <f t="shared" si="3"/>
        <v>0</v>
      </c>
      <c r="J31" s="116">
        <f>'Справочно_НЕТТО Свод'!D31</f>
        <v>4.2</v>
      </c>
      <c r="K31" s="115">
        <f t="shared" si="4"/>
        <v>0.42000000000000004</v>
      </c>
      <c r="L31" s="116">
        <f>'Справочно_НЕТТО Свод'!E31</f>
        <v>0</v>
      </c>
      <c r="M31" s="117">
        <f t="shared" si="5"/>
        <v>0</v>
      </c>
    </row>
    <row r="32" spans="1:13" ht="14.5" thickBot="1">
      <c r="A32" s="83"/>
      <c r="B32" s="113" t="s">
        <v>385</v>
      </c>
      <c r="C32" s="114">
        <v>35</v>
      </c>
      <c r="D32" s="108">
        <f t="shared" si="0"/>
        <v>0</v>
      </c>
      <c r="E32" s="115">
        <f t="shared" si="1"/>
        <v>0</v>
      </c>
      <c r="F32" s="116">
        <f>'Справочно_НЕТТО Свод'!B32</f>
        <v>0</v>
      </c>
      <c r="G32" s="115">
        <f t="shared" si="2"/>
        <v>0</v>
      </c>
      <c r="H32" s="116">
        <f>'Справочно_НЕТТО Свод'!C32</f>
        <v>0</v>
      </c>
      <c r="I32" s="111">
        <f t="shared" si="3"/>
        <v>0</v>
      </c>
      <c r="J32" s="116">
        <f>'Справочно_НЕТТО Свод'!D32</f>
        <v>0</v>
      </c>
      <c r="K32" s="115">
        <f t="shared" si="4"/>
        <v>0</v>
      </c>
      <c r="L32" s="116">
        <f>'Справочно_НЕТТО Свод'!E32</f>
        <v>0</v>
      </c>
      <c r="M32" s="117">
        <f t="shared" si="5"/>
        <v>0</v>
      </c>
    </row>
    <row r="33" spans="1:13" ht="14.5" thickBot="1">
      <c r="A33" s="83"/>
      <c r="B33" s="113" t="s">
        <v>286</v>
      </c>
      <c r="C33" s="114">
        <v>18</v>
      </c>
      <c r="D33" s="108">
        <f t="shared" si="0"/>
        <v>21.2</v>
      </c>
      <c r="E33" s="115">
        <f t="shared" si="1"/>
        <v>1.1777777777777778</v>
      </c>
      <c r="F33" s="116">
        <f>'Справочно_НЕТТО Свод'!B33</f>
        <v>6.7</v>
      </c>
      <c r="G33" s="115">
        <f t="shared" si="2"/>
        <v>0.37222222222222223</v>
      </c>
      <c r="H33" s="116">
        <f>'Справочно_НЕТТО Свод'!C33</f>
        <v>0</v>
      </c>
      <c r="I33" s="111">
        <f t="shared" si="3"/>
        <v>0</v>
      </c>
      <c r="J33" s="116">
        <f>'Справочно_НЕТТО Свод'!D33</f>
        <v>14.5</v>
      </c>
      <c r="K33" s="115">
        <f t="shared" si="4"/>
        <v>0.80555555555555558</v>
      </c>
      <c r="L33" s="116">
        <f>'Справочно_НЕТТО Свод'!E33</f>
        <v>0</v>
      </c>
      <c r="M33" s="117">
        <f t="shared" si="5"/>
        <v>0</v>
      </c>
    </row>
    <row r="34" spans="1:13" ht="14.5" thickBot="1">
      <c r="A34" s="83"/>
      <c r="B34" s="113" t="s">
        <v>388</v>
      </c>
      <c r="C34" s="118"/>
      <c r="D34" s="108">
        <f t="shared" si="0"/>
        <v>0</v>
      </c>
      <c r="E34" s="115"/>
      <c r="F34" s="116">
        <f>'Справочно_НЕТТО Свод'!B34</f>
        <v>0</v>
      </c>
      <c r="G34" s="115"/>
      <c r="H34" s="116">
        <f>'Справочно_НЕТТО Свод'!C34</f>
        <v>0</v>
      </c>
      <c r="I34" s="111"/>
      <c r="J34" s="116">
        <f>'Справочно_НЕТТО Свод'!D34</f>
        <v>0</v>
      </c>
      <c r="K34" s="115"/>
      <c r="L34" s="116">
        <f>'Справочно_НЕТТО Свод'!E34</f>
        <v>0</v>
      </c>
      <c r="M34" s="117"/>
    </row>
    <row r="35" spans="1:13" ht="14.5" thickBot="1">
      <c r="A35" s="83"/>
      <c r="B35" s="113" t="s">
        <v>451</v>
      </c>
      <c r="C35" s="114">
        <v>40</v>
      </c>
      <c r="D35" s="108">
        <f t="shared" si="0"/>
        <v>78</v>
      </c>
      <c r="E35" s="115">
        <f t="shared" si="1"/>
        <v>1.95</v>
      </c>
      <c r="F35" s="116">
        <f>'Справочно_НЕТТО Свод'!B35</f>
        <v>78</v>
      </c>
      <c r="G35" s="115">
        <f t="shared" si="2"/>
        <v>1.95</v>
      </c>
      <c r="H35" s="116">
        <f>'Справочно_НЕТТО Свод'!C35</f>
        <v>0</v>
      </c>
      <c r="I35" s="111">
        <f t="shared" si="3"/>
        <v>0</v>
      </c>
      <c r="J35" s="116">
        <f>'Справочно_НЕТТО Свод'!D35</f>
        <v>0</v>
      </c>
      <c r="K35" s="115">
        <f t="shared" si="4"/>
        <v>0</v>
      </c>
      <c r="L35" s="116">
        <f>'Справочно_НЕТТО Свод'!E35</f>
        <v>0</v>
      </c>
      <c r="M35" s="117">
        <f t="shared" si="5"/>
        <v>0</v>
      </c>
    </row>
    <row r="36" spans="1:13" ht="14.5" thickBot="1">
      <c r="A36" s="83"/>
      <c r="B36" s="113" t="s">
        <v>292</v>
      </c>
      <c r="C36" s="114">
        <v>35</v>
      </c>
      <c r="D36" s="108">
        <f t="shared" si="0"/>
        <v>0</v>
      </c>
      <c r="E36" s="115">
        <f t="shared" si="1"/>
        <v>0</v>
      </c>
      <c r="F36" s="116">
        <f>'Справочно_НЕТТО Свод'!B36</f>
        <v>0</v>
      </c>
      <c r="G36" s="115">
        <f t="shared" si="2"/>
        <v>0</v>
      </c>
      <c r="H36" s="116">
        <f>'Справочно_НЕТТО Свод'!C36</f>
        <v>0</v>
      </c>
      <c r="I36" s="111">
        <f t="shared" si="3"/>
        <v>0</v>
      </c>
      <c r="J36" s="116">
        <f>'Справочно_НЕТТО Свод'!D36</f>
        <v>0</v>
      </c>
      <c r="K36" s="115">
        <f t="shared" si="4"/>
        <v>0</v>
      </c>
      <c r="L36" s="116">
        <f>'Справочно_НЕТТО Свод'!E36</f>
        <v>0</v>
      </c>
      <c r="M36" s="117">
        <f t="shared" si="5"/>
        <v>0</v>
      </c>
    </row>
    <row r="37" spans="1:13" ht="14.5" thickBot="1">
      <c r="A37" s="119"/>
      <c r="B37" s="113" t="s">
        <v>452</v>
      </c>
      <c r="C37" s="114">
        <v>15</v>
      </c>
      <c r="D37" s="108">
        <f t="shared" si="0"/>
        <v>0</v>
      </c>
      <c r="E37" s="115">
        <f t="shared" si="1"/>
        <v>0</v>
      </c>
      <c r="F37" s="116">
        <f>'Справочно_НЕТТО Свод'!B37</f>
        <v>0</v>
      </c>
      <c r="G37" s="115">
        <f t="shared" si="2"/>
        <v>0</v>
      </c>
      <c r="H37" s="116">
        <f>'Справочно_НЕТТО Свод'!C37</f>
        <v>0</v>
      </c>
      <c r="I37" s="111">
        <f t="shared" si="3"/>
        <v>0</v>
      </c>
      <c r="J37" s="116">
        <f>'Справочно_НЕТТО Свод'!D37</f>
        <v>0</v>
      </c>
      <c r="K37" s="115">
        <f t="shared" si="4"/>
        <v>0</v>
      </c>
      <c r="L37" s="116">
        <f>'Справочно_НЕТТО Свод'!E37</f>
        <v>0</v>
      </c>
      <c r="M37" s="117">
        <f t="shared" si="5"/>
        <v>0</v>
      </c>
    </row>
    <row r="38" spans="1:13" ht="14.5" thickBot="1">
      <c r="B38" s="113" t="s">
        <v>299</v>
      </c>
      <c r="C38" s="114">
        <v>2</v>
      </c>
      <c r="D38" s="108">
        <f t="shared" si="0"/>
        <v>0.6</v>
      </c>
      <c r="E38" s="115">
        <f t="shared" si="1"/>
        <v>0.3</v>
      </c>
      <c r="F38" s="116">
        <f>'Справочно_НЕТТО Свод'!B38</f>
        <v>0.6</v>
      </c>
      <c r="G38" s="115">
        <f t="shared" si="2"/>
        <v>0.3</v>
      </c>
      <c r="H38" s="116">
        <f>'Справочно_НЕТТО Свод'!C38</f>
        <v>0</v>
      </c>
      <c r="I38" s="111">
        <f t="shared" si="3"/>
        <v>0</v>
      </c>
      <c r="J38" s="116">
        <f>'Справочно_НЕТТО Свод'!D38</f>
        <v>0</v>
      </c>
      <c r="K38" s="115">
        <f t="shared" si="4"/>
        <v>0</v>
      </c>
      <c r="L38" s="116">
        <f>'Справочно_НЕТТО Свод'!E38</f>
        <v>0</v>
      </c>
      <c r="M38" s="117">
        <f t="shared" si="5"/>
        <v>0</v>
      </c>
    </row>
    <row r="39" spans="1:13" ht="14.5" thickBot="1">
      <c r="B39" s="113" t="s">
        <v>397</v>
      </c>
      <c r="C39" s="114">
        <v>3.2</v>
      </c>
      <c r="D39" s="108">
        <f t="shared" si="0"/>
        <v>2.2000000000000002</v>
      </c>
      <c r="E39" s="115">
        <f t="shared" si="1"/>
        <v>0.6875</v>
      </c>
      <c r="F39" s="116">
        <f>'Справочно_НЕТТО Свод'!B39</f>
        <v>2.2000000000000002</v>
      </c>
      <c r="G39" s="115">
        <f t="shared" si="2"/>
        <v>0.6875</v>
      </c>
      <c r="H39" s="116">
        <f>'Справочно_НЕТТО Свод'!C39</f>
        <v>0</v>
      </c>
      <c r="I39" s="111">
        <f t="shared" si="3"/>
        <v>0</v>
      </c>
      <c r="J39" s="116">
        <f>'Справочно_НЕТТО Свод'!D39</f>
        <v>0</v>
      </c>
      <c r="K39" s="115">
        <f t="shared" si="4"/>
        <v>0</v>
      </c>
      <c r="L39" s="116">
        <f>'Справочно_НЕТТО Свод'!E39</f>
        <v>0</v>
      </c>
      <c r="M39" s="117">
        <f t="shared" si="5"/>
        <v>0</v>
      </c>
    </row>
    <row r="40" spans="1:13" ht="14.5" thickBot="1">
      <c r="B40" s="113" t="s">
        <v>453</v>
      </c>
      <c r="C40" s="114">
        <v>0.3</v>
      </c>
      <c r="D40" s="108">
        <f t="shared" si="0"/>
        <v>0</v>
      </c>
      <c r="E40" s="115">
        <f t="shared" si="1"/>
        <v>0</v>
      </c>
      <c r="F40" s="116">
        <f>'Справочно_НЕТТО Свод'!B40</f>
        <v>0</v>
      </c>
      <c r="G40" s="115">
        <f t="shared" si="2"/>
        <v>0</v>
      </c>
      <c r="H40" s="116">
        <f>'Справочно_НЕТТО Свод'!C40</f>
        <v>0</v>
      </c>
      <c r="I40" s="111">
        <f t="shared" si="3"/>
        <v>0</v>
      </c>
      <c r="J40" s="116">
        <f>'Справочно_НЕТТО Свод'!D40</f>
        <v>0</v>
      </c>
      <c r="K40" s="115">
        <f t="shared" si="4"/>
        <v>0</v>
      </c>
      <c r="L40" s="116">
        <f>'Справочно_НЕТТО Свод'!E40</f>
        <v>0</v>
      </c>
      <c r="M40" s="117">
        <f t="shared" si="5"/>
        <v>0</v>
      </c>
    </row>
    <row r="41" spans="1:13" ht="14.5" thickBot="1">
      <c r="B41" s="113" t="s">
        <v>402</v>
      </c>
      <c r="C41" s="114">
        <v>5</v>
      </c>
      <c r="D41" s="108">
        <f t="shared" si="0"/>
        <v>2.12</v>
      </c>
      <c r="E41" s="115">
        <f t="shared" si="1"/>
        <v>0.42400000000000004</v>
      </c>
      <c r="F41" s="116">
        <f>'Справочно_НЕТТО Свод'!B41</f>
        <v>0.48</v>
      </c>
      <c r="G41" s="115">
        <f t="shared" si="2"/>
        <v>9.6000000000000002E-2</v>
      </c>
      <c r="H41" s="116">
        <f>'Справочно_НЕТТО Свод'!C41</f>
        <v>0</v>
      </c>
      <c r="I41" s="111">
        <f t="shared" si="3"/>
        <v>0</v>
      </c>
      <c r="J41" s="116">
        <f>'Справочно_НЕТТО Свод'!D41</f>
        <v>1.6400000000000001</v>
      </c>
      <c r="K41" s="115">
        <f t="shared" si="4"/>
        <v>0.32800000000000001</v>
      </c>
      <c r="L41" s="116">
        <f>'Справочно_НЕТТО Свод'!E41</f>
        <v>0</v>
      </c>
      <c r="M41" s="117">
        <f t="shared" si="5"/>
        <v>0</v>
      </c>
    </row>
    <row r="42" spans="1:13" ht="14.5" thickBot="1">
      <c r="B42" s="113" t="s">
        <v>404</v>
      </c>
      <c r="C42" s="114">
        <v>4</v>
      </c>
      <c r="D42" s="108">
        <f t="shared" si="0"/>
        <v>0</v>
      </c>
      <c r="E42" s="115">
        <f t="shared" si="1"/>
        <v>0</v>
      </c>
      <c r="F42" s="116">
        <f>'Справочно_НЕТТО Свод'!B42</f>
        <v>0</v>
      </c>
      <c r="G42" s="115">
        <f t="shared" si="2"/>
        <v>0</v>
      </c>
      <c r="H42" s="116">
        <f>'Справочно_НЕТТО Свод'!C42</f>
        <v>0</v>
      </c>
      <c r="I42" s="111">
        <f t="shared" si="3"/>
        <v>0</v>
      </c>
      <c r="J42" s="116">
        <f>'Справочно_НЕТТО Свод'!D42</f>
        <v>0</v>
      </c>
      <c r="K42" s="115">
        <f t="shared" si="4"/>
        <v>0</v>
      </c>
      <c r="L42" s="116">
        <f>'Справочно_НЕТТО Свод'!E42</f>
        <v>0</v>
      </c>
      <c r="M42" s="117">
        <f t="shared" si="5"/>
        <v>0</v>
      </c>
    </row>
    <row r="43" spans="1:13" ht="14.5" thickBot="1">
      <c r="B43" s="113" t="s">
        <v>454</v>
      </c>
      <c r="C43" s="114">
        <v>2</v>
      </c>
      <c r="D43" s="108">
        <f t="shared" si="0"/>
        <v>0</v>
      </c>
      <c r="E43" s="115">
        <f t="shared" si="1"/>
        <v>0</v>
      </c>
      <c r="F43" s="116">
        <f>'Справочно_НЕТТО Свод'!B43</f>
        <v>0</v>
      </c>
      <c r="G43" s="115">
        <f t="shared" si="2"/>
        <v>0</v>
      </c>
      <c r="H43" s="116">
        <f>'Справочно_НЕТТО Свод'!C43</f>
        <v>0</v>
      </c>
      <c r="I43" s="111">
        <f t="shared" si="3"/>
        <v>0</v>
      </c>
      <c r="J43" s="116">
        <f>'Справочно_НЕТТО Свод'!D43</f>
        <v>0</v>
      </c>
      <c r="K43" s="115">
        <f t="shared" si="4"/>
        <v>0</v>
      </c>
      <c r="L43" s="116">
        <f>'Справочно_НЕТТО Свод'!E43</f>
        <v>0</v>
      </c>
      <c r="M43" s="117">
        <f t="shared" si="5"/>
        <v>0</v>
      </c>
    </row>
    <row r="44" spans="1:13">
      <c r="B44" s="113" t="s">
        <v>549</v>
      </c>
      <c r="C44" s="114"/>
      <c r="D44" s="108">
        <f t="shared" si="0"/>
        <v>14.2</v>
      </c>
      <c r="E44" s="115"/>
      <c r="F44" s="116">
        <f>'Справочно_НЕТТО Свод'!B44</f>
        <v>9.1999999999999993</v>
      </c>
      <c r="G44" s="115"/>
      <c r="H44" s="120">
        <v>0</v>
      </c>
      <c r="I44" s="111"/>
      <c r="J44" s="121">
        <f>'Справочно_НЕТТО Свод'!D44</f>
        <v>5</v>
      </c>
      <c r="K44" s="115"/>
      <c r="L44" s="121">
        <v>0</v>
      </c>
      <c r="M44" s="117"/>
    </row>
    <row r="45" spans="1:13" ht="14.5" thickBot="1">
      <c r="B45" s="122"/>
      <c r="C45" s="123">
        <f>SUM(C6:C43)</f>
        <v>2350.5</v>
      </c>
      <c r="D45" s="124">
        <f>F45+H45+J45+L45</f>
        <v>1566.826</v>
      </c>
      <c r="E45" s="125"/>
      <c r="F45" s="126">
        <f>SUM(F6:F44)</f>
        <v>430.822</v>
      </c>
      <c r="G45" s="125"/>
      <c r="H45" s="127">
        <f>SUM(H6:H44)</f>
        <v>170</v>
      </c>
      <c r="I45" s="125"/>
      <c r="J45" s="128">
        <f>SUM(J6:J44)</f>
        <v>616.00400000000002</v>
      </c>
      <c r="K45" s="125"/>
      <c r="L45" s="128">
        <f>SUM(L6:L44)</f>
        <v>350</v>
      </c>
      <c r="M45" s="129"/>
    </row>
    <row r="46" spans="1:13">
      <c r="D46" s="130">
        <f>D45-'Справочно_НЕТТО Свод'!F45</f>
        <v>0</v>
      </c>
      <c r="E46" s="130"/>
      <c r="F46" s="130">
        <f>F45-'Справочно_НЕТТО Свод'!B45</f>
        <v>0</v>
      </c>
      <c r="G46" s="130"/>
      <c r="H46" s="130">
        <f>H45-'Справочно_НЕТТО Свод'!C45</f>
        <v>0</v>
      </c>
      <c r="I46" s="130"/>
      <c r="J46" s="130">
        <f>'Справочно_НЕТТО Свод'!D45-'Справочно_Ведомость контроля'!J45</f>
        <v>0</v>
      </c>
      <c r="K46" s="130"/>
      <c r="L46" s="130">
        <f>L45-'Справочно_НЕТТО Свод'!E45</f>
        <v>0</v>
      </c>
      <c r="M46" s="130"/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8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MK15"/>
  <sheetViews>
    <sheetView view="pageBreakPreview" zoomScale="60" zoomScaleNormal="100" workbookViewId="0">
      <selection activeCell="A16" sqref="A16"/>
    </sheetView>
  </sheetViews>
  <sheetFormatPr defaultColWidth="9.33203125" defaultRowHeight="13"/>
  <cols>
    <col min="1" max="1" width="77.109375" style="29" customWidth="1"/>
    <col min="2" max="1025" width="10.77734375" style="29" customWidth="1"/>
    <col min="1026" max="16384" width="9.33203125" style="30"/>
  </cols>
  <sheetData>
    <row r="2" spans="1:1" ht="26">
      <c r="A2" s="31" t="s">
        <v>76</v>
      </c>
    </row>
    <row r="3" spans="1:1" ht="26">
      <c r="A3" s="31" t="s">
        <v>77</v>
      </c>
    </row>
    <row r="4" spans="1:1">
      <c r="A4" s="31" t="s">
        <v>78</v>
      </c>
    </row>
    <row r="5" spans="1:1">
      <c r="A5" s="31" t="s">
        <v>79</v>
      </c>
    </row>
    <row r="6" spans="1:1">
      <c r="A6" s="31" t="s">
        <v>80</v>
      </c>
    </row>
    <row r="7" spans="1:1">
      <c r="A7" s="31" t="s">
        <v>81</v>
      </c>
    </row>
    <row r="8" spans="1:1">
      <c r="A8" s="31" t="s">
        <v>82</v>
      </c>
    </row>
    <row r="9" spans="1:1">
      <c r="A9" s="31" t="s">
        <v>83</v>
      </c>
    </row>
    <row r="10" spans="1:1">
      <c r="A10" s="31" t="s">
        <v>84</v>
      </c>
    </row>
    <row r="11" spans="1:1" ht="26">
      <c r="A11" s="31" t="s">
        <v>85</v>
      </c>
    </row>
    <row r="12" spans="1:1">
      <c r="A12" s="31" t="s">
        <v>86</v>
      </c>
    </row>
    <row r="13" spans="1:1" ht="26">
      <c r="A13" s="31" t="s">
        <v>87</v>
      </c>
    </row>
    <row r="14" spans="1:1">
      <c r="A14" s="31" t="s">
        <v>88</v>
      </c>
    </row>
    <row r="15" spans="1:1">
      <c r="A15" s="31" t="s">
        <v>89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Структура в сравнении</vt:lpstr>
      <vt:lpstr>Меню</vt:lpstr>
      <vt:lpstr>Расчёт ХЭХ</vt:lpstr>
      <vt:lpstr>П и ЭЦ_СанПин</vt:lpstr>
      <vt:lpstr>Выполнение норм</vt:lpstr>
      <vt:lpstr>Справочно_Нетто</vt:lpstr>
      <vt:lpstr>Справочно_НЕТТО Свод</vt:lpstr>
      <vt:lpstr>Справочно_Ведомость контроля</vt:lpstr>
      <vt:lpstr>запрет</vt:lpstr>
      <vt:lpstr>'Выполнение норм'!Область_печати</vt:lpstr>
      <vt:lpstr>Меню!Область_печати</vt:lpstr>
      <vt:lpstr>'П и ЭЦ_СанПин'!Область_печати</vt:lpstr>
      <vt:lpstr>'Расчёт ХЭХ'!Область_печати</vt:lpstr>
      <vt:lpstr>'Справочно_НЕТТО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13</cp:revision>
  <cp:lastPrinted>2023-01-22T19:43:15Z</cp:lastPrinted>
  <dcterms:created xsi:type="dcterms:W3CDTF">2022-05-12T15:12:18Z</dcterms:created>
  <dcterms:modified xsi:type="dcterms:W3CDTF">2023-01-25T20:14:54Z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