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8760" windowHeight="8805"/>
  </bookViews>
  <sheets>
    <sheet name="Структура" sheetId="1" r:id="rId1"/>
    <sheet name="Меню" sheetId="2" r:id="rId2"/>
    <sheet name="Расчёт ХЭХ" sheetId="3" r:id="rId3"/>
    <sheet name="П и ЭЦ_СанПин" sheetId="4" r:id="rId4"/>
    <sheet name="Выполнение норм" sheetId="11" r:id="rId5"/>
    <sheet name="Справочно_Нетто" sheetId="8" r:id="rId6"/>
    <sheet name="Справочно_НЕТТО Свод" sheetId="9" r:id="rId7"/>
    <sheet name="Справочно_ведомость контроля" sheetId="10" r:id="rId8"/>
  </sheets>
  <definedNames>
    <definedName name="_xlnm._FilterDatabase" localSheetId="1">Меню!#REF!</definedName>
    <definedName name="_xlnm.Print_Area" localSheetId="4">'Выполнение норм'!$A$1:$AA$44</definedName>
    <definedName name="_xlnm.Print_Area" localSheetId="1">Меню!$A$1:$O$277</definedName>
    <definedName name="_xlnm.Print_Area" localSheetId="3">'П и ЭЦ_СанПин'!$A$1:$P$49</definedName>
    <definedName name="_xlnm.Print_Area" localSheetId="5">Справочно_Нетто!$A$1:$AX$12</definedName>
    <definedName name="_xlnm.Print_Area" localSheetId="6">'Справочно_НЕТТО Свод'!$A$1:$T$69</definedName>
    <definedName name="_xlnm.Print_Area" localSheetId="0">Структура!$A$1:$G$310</definedName>
  </definedNames>
  <calcPr calcId="125725" refMode="R1C1"/>
</workbook>
</file>

<file path=xl/calcChain.xml><?xml version="1.0" encoding="utf-8"?>
<calcChain xmlns="http://schemas.openxmlformats.org/spreadsheetml/2006/main">
  <c r="B31" i="9"/>
  <c r="B5"/>
  <c r="C36" i="11"/>
  <c r="C23"/>
  <c r="AX6" i="8"/>
  <c r="AX8"/>
  <c r="AX10"/>
  <c r="AX4"/>
  <c r="C9"/>
  <c r="S35" i="9" s="1"/>
  <c r="D9" i="8"/>
  <c r="E9"/>
  <c r="L32" i="9" s="1"/>
  <c r="F9" i="8"/>
  <c r="L31" i="9" s="1"/>
  <c r="G9" i="8"/>
  <c r="L16" i="9" s="1"/>
  <c r="H9" i="8"/>
  <c r="L29" i="9" s="1"/>
  <c r="I9" i="8"/>
  <c r="E40" i="9" s="1"/>
  <c r="J9" i="8"/>
  <c r="K9"/>
  <c r="L9"/>
  <c r="L45" i="9" s="1"/>
  <c r="M9" i="8"/>
  <c r="E11" i="9" s="1"/>
  <c r="N9" i="8"/>
  <c r="E28" i="9" s="1"/>
  <c r="O9" i="8"/>
  <c r="E42" i="9" s="1"/>
  <c r="P9" i="8"/>
  <c r="L7" i="9" s="1"/>
  <c r="Q9" i="8"/>
  <c r="L11" i="9" s="1"/>
  <c r="R9" i="8"/>
  <c r="L6" i="9" s="1"/>
  <c r="S9" i="8"/>
  <c r="T9"/>
  <c r="U9"/>
  <c r="S37" i="9" s="1"/>
  <c r="V9" i="8"/>
  <c r="L25" i="9" s="1"/>
  <c r="W9" i="8"/>
  <c r="E43" i="9" s="1"/>
  <c r="X9" i="8"/>
  <c r="L49" i="9" s="1"/>
  <c r="Y9" i="8"/>
  <c r="Z9"/>
  <c r="E33" i="9" s="1"/>
  <c r="AA9" i="8"/>
  <c r="E32" i="9" s="1"/>
  <c r="AB9" i="8"/>
  <c r="S21" i="9" s="1"/>
  <c r="AC9" i="8"/>
  <c r="L47" i="9" s="1"/>
  <c r="AD9" i="8"/>
  <c r="E7" i="9" s="1"/>
  <c r="AE9" i="8"/>
  <c r="S7" i="9" s="1"/>
  <c r="AF9" i="8"/>
  <c r="AG9"/>
  <c r="AH9"/>
  <c r="E36" i="9" s="1"/>
  <c r="AI9" i="8"/>
  <c r="L48" i="9" s="1"/>
  <c r="AJ9" i="8"/>
  <c r="E31" i="9" s="1"/>
  <c r="AK9" i="8"/>
  <c r="E19" i="9" s="1"/>
  <c r="AL9" i="8"/>
  <c r="E41" i="9" s="1"/>
  <c r="AM9" i="8"/>
  <c r="L63" i="9" s="1"/>
  <c r="AN9" i="8"/>
  <c r="S50" i="9" s="1"/>
  <c r="AO9" i="8"/>
  <c r="E29" i="9" s="1"/>
  <c r="AP9" i="8"/>
  <c r="L53" i="9" s="1"/>
  <c r="AQ9" i="8"/>
  <c r="L61" i="9" s="1"/>
  <c r="AR9" i="8"/>
  <c r="E5" i="9" s="1"/>
  <c r="AS9" i="8"/>
  <c r="E38" i="9" s="1"/>
  <c r="AT9" i="8"/>
  <c r="L56" i="9" s="1"/>
  <c r="AU9" i="8"/>
  <c r="E17" i="9" s="1"/>
  <c r="AV9" i="8"/>
  <c r="L28" i="9" s="1"/>
  <c r="AW9" i="8"/>
  <c r="L67" i="9" s="1"/>
  <c r="C7" i="8"/>
  <c r="R35" i="9" s="1"/>
  <c r="D7" i="8"/>
  <c r="E7"/>
  <c r="K32" i="9" s="1"/>
  <c r="F7" i="8"/>
  <c r="K31" i="9" s="1"/>
  <c r="G7" i="8"/>
  <c r="K16" i="9" s="1"/>
  <c r="H7" i="8"/>
  <c r="K29" i="9" s="1"/>
  <c r="I7" i="8"/>
  <c r="D40" i="9" s="1"/>
  <c r="J7" i="8"/>
  <c r="K7"/>
  <c r="L7"/>
  <c r="K45" i="9" s="1"/>
  <c r="M7" i="8"/>
  <c r="D11" i="9" s="1"/>
  <c r="N7" i="8"/>
  <c r="D28" i="9" s="1"/>
  <c r="O7" i="8"/>
  <c r="D42" i="9" s="1"/>
  <c r="P7" i="8"/>
  <c r="K7" i="9" s="1"/>
  <c r="Q7" i="8"/>
  <c r="K11" i="9" s="1"/>
  <c r="R7" i="8"/>
  <c r="K6" i="9" s="1"/>
  <c r="S7" i="8"/>
  <c r="T7"/>
  <c r="U7"/>
  <c r="R37" i="9" s="1"/>
  <c r="V7" i="8"/>
  <c r="K25" i="9" s="1"/>
  <c r="W7" i="8"/>
  <c r="D43" i="9" s="1"/>
  <c r="X7" i="8"/>
  <c r="K49" i="9" s="1"/>
  <c r="Y7" i="8"/>
  <c r="Z7"/>
  <c r="D33" i="9" s="1"/>
  <c r="AA7" i="8"/>
  <c r="D32" i="9" s="1"/>
  <c r="AB7" i="8"/>
  <c r="R21" i="9" s="1"/>
  <c r="AC7" i="8"/>
  <c r="K47" i="9" s="1"/>
  <c r="AD7" i="8"/>
  <c r="D7" i="9" s="1"/>
  <c r="AE7" i="8"/>
  <c r="R7" i="9" s="1"/>
  <c r="AF7" i="8"/>
  <c r="AG7"/>
  <c r="AH7"/>
  <c r="D36" i="9" s="1"/>
  <c r="AI7" i="8"/>
  <c r="K48" i="9" s="1"/>
  <c r="AJ7" i="8"/>
  <c r="D31" i="9" s="1"/>
  <c r="AK7" i="8"/>
  <c r="D19" i="9" s="1"/>
  <c r="AL7" i="8"/>
  <c r="D41" i="9" s="1"/>
  <c r="AM7" i="8"/>
  <c r="K63" i="9" s="1"/>
  <c r="AN7" i="8"/>
  <c r="R50" i="9" s="1"/>
  <c r="AO7" i="8"/>
  <c r="D29" i="9" s="1"/>
  <c r="AP7" i="8"/>
  <c r="K53" i="9" s="1"/>
  <c r="AQ7" i="8"/>
  <c r="K61" i="9" s="1"/>
  <c r="AR7" i="8"/>
  <c r="D5" i="9" s="1"/>
  <c r="AS7" i="8"/>
  <c r="D38" i="9" s="1"/>
  <c r="AT7" i="8"/>
  <c r="K56" i="9" s="1"/>
  <c r="AU7" i="8"/>
  <c r="D17" i="9" s="1"/>
  <c r="AV7" i="8"/>
  <c r="K28" i="9" s="1"/>
  <c r="AW7" i="8"/>
  <c r="K67" i="9" s="1"/>
  <c r="C5" i="8"/>
  <c r="D5"/>
  <c r="E5"/>
  <c r="F5"/>
  <c r="I31" i="9" s="1"/>
  <c r="G5" i="8"/>
  <c r="H5"/>
  <c r="I29" i="9" s="1"/>
  <c r="I5" i="8"/>
  <c r="J5"/>
  <c r="K5"/>
  <c r="L5"/>
  <c r="I45" i="9" s="1"/>
  <c r="M5" i="8"/>
  <c r="N5"/>
  <c r="B28" i="9" s="1"/>
  <c r="O5" i="8"/>
  <c r="P5"/>
  <c r="I7" i="9" s="1"/>
  <c r="Q5" i="8"/>
  <c r="R5"/>
  <c r="S5"/>
  <c r="T5"/>
  <c r="U5"/>
  <c r="V5"/>
  <c r="W5"/>
  <c r="X5"/>
  <c r="Y5"/>
  <c r="Z5"/>
  <c r="B33" i="9" s="1"/>
  <c r="AA5" i="8"/>
  <c r="AB5"/>
  <c r="P21" i="9" s="1"/>
  <c r="AC5" i="8"/>
  <c r="AD5"/>
  <c r="AE5"/>
  <c r="AF5"/>
  <c r="AG5"/>
  <c r="AH5"/>
  <c r="AI5"/>
  <c r="AJ5"/>
  <c r="AK5"/>
  <c r="AL5"/>
  <c r="B41" i="9" s="1"/>
  <c r="AM5" i="8"/>
  <c r="AN5"/>
  <c r="AO5"/>
  <c r="AP5"/>
  <c r="I53" i="9" s="1"/>
  <c r="AQ5" i="8"/>
  <c r="AR5"/>
  <c r="AS5"/>
  <c r="AT5"/>
  <c r="AU5"/>
  <c r="AV5"/>
  <c r="I28" i="9" s="1"/>
  <c r="AW5" i="8"/>
  <c r="B9"/>
  <c r="B7"/>
  <c r="B5"/>
  <c r="Q41" i="9"/>
  <c r="R41"/>
  <c r="S41"/>
  <c r="P41"/>
  <c r="AW11" i="8" l="1"/>
  <c r="AW12" s="1"/>
  <c r="AK11"/>
  <c r="AK12" s="1"/>
  <c r="AG11"/>
  <c r="AG12" s="1"/>
  <c r="AC11"/>
  <c r="AC12" s="1"/>
  <c r="Y11"/>
  <c r="Y12" s="1"/>
  <c r="U11"/>
  <c r="U12" s="1"/>
  <c r="Q11"/>
  <c r="Q12" s="1"/>
  <c r="M11"/>
  <c r="M12" s="1"/>
  <c r="I11"/>
  <c r="I12" s="1"/>
  <c r="E11"/>
  <c r="E12" s="1"/>
  <c r="K51" i="9"/>
  <c r="D18"/>
  <c r="L50"/>
  <c r="AO11" i="8"/>
  <c r="AO12" s="1"/>
  <c r="AS11"/>
  <c r="AS12" s="1"/>
  <c r="E10" i="9"/>
  <c r="L51"/>
  <c r="E18"/>
  <c r="AX7" i="8"/>
  <c r="AQ11"/>
  <c r="AQ12" s="1"/>
  <c r="AI11"/>
  <c r="AI12" s="1"/>
  <c r="AA11"/>
  <c r="AA12" s="1"/>
  <c r="S11"/>
  <c r="S12" s="1"/>
  <c r="K11"/>
  <c r="K12" s="1"/>
  <c r="C11"/>
  <c r="C12" s="1"/>
  <c r="AU11"/>
  <c r="AU12" s="1"/>
  <c r="AM11"/>
  <c r="AM12" s="1"/>
  <c r="AE11"/>
  <c r="AE12" s="1"/>
  <c r="W11"/>
  <c r="W12" s="1"/>
  <c r="O11"/>
  <c r="O12" s="1"/>
  <c r="G11"/>
  <c r="G12" s="1"/>
  <c r="D10" i="9"/>
  <c r="I16"/>
  <c r="I48"/>
  <c r="I67"/>
  <c r="P37"/>
  <c r="B19"/>
  <c r="B38"/>
  <c r="B43"/>
  <c r="AX9" i="8"/>
  <c r="AT11"/>
  <c r="AT12" s="1"/>
  <c r="AP11"/>
  <c r="AP12" s="1"/>
  <c r="AL11"/>
  <c r="AL12" s="1"/>
  <c r="AH11"/>
  <c r="AH12" s="1"/>
  <c r="AD11"/>
  <c r="AD12" s="1"/>
  <c r="Z11"/>
  <c r="Z12" s="1"/>
  <c r="V11"/>
  <c r="V12" s="1"/>
  <c r="R11"/>
  <c r="R12" s="1"/>
  <c r="N11"/>
  <c r="N12" s="1"/>
  <c r="J11"/>
  <c r="J12" s="1"/>
  <c r="F11"/>
  <c r="F12" s="1"/>
  <c r="I11" i="9"/>
  <c r="I47"/>
  <c r="I51"/>
  <c r="I63"/>
  <c r="P35"/>
  <c r="B18"/>
  <c r="B29"/>
  <c r="B36"/>
  <c r="B42"/>
  <c r="I50"/>
  <c r="I61"/>
  <c r="B10"/>
  <c r="B17"/>
  <c r="AX5" i="8"/>
  <c r="AV11"/>
  <c r="AV12" s="1"/>
  <c r="AR11"/>
  <c r="AR12" s="1"/>
  <c r="AN11"/>
  <c r="AN12" s="1"/>
  <c r="AJ11"/>
  <c r="AJ12" s="1"/>
  <c r="AF11"/>
  <c r="AF12" s="1"/>
  <c r="AB11"/>
  <c r="AB12" s="1"/>
  <c r="X11"/>
  <c r="X12" s="1"/>
  <c r="T11"/>
  <c r="T12" s="1"/>
  <c r="P11"/>
  <c r="P12" s="1"/>
  <c r="L11"/>
  <c r="L12" s="1"/>
  <c r="H11"/>
  <c r="H12" s="1"/>
  <c r="D11"/>
  <c r="D12" s="1"/>
  <c r="I6" i="9"/>
  <c r="I25"/>
  <c r="I32"/>
  <c r="I49"/>
  <c r="K50"/>
  <c r="I56"/>
  <c r="P7"/>
  <c r="P50"/>
  <c r="B7"/>
  <c r="B11"/>
  <c r="B32"/>
  <c r="B40"/>
  <c r="B11" i="8"/>
  <c r="G304" i="1"/>
  <c r="G273"/>
  <c r="G259"/>
  <c r="G243"/>
  <c r="G213"/>
  <c r="G182"/>
  <c r="G149"/>
  <c r="G119"/>
  <c r="G27"/>
  <c r="G13"/>
  <c r="G34" s="1"/>
  <c r="G289"/>
  <c r="G229"/>
  <c r="G198"/>
  <c r="G166"/>
  <c r="G135"/>
  <c r="G105"/>
  <c r="G89"/>
  <c r="G75"/>
  <c r="G59"/>
  <c r="G44"/>
  <c r="G310" l="1"/>
  <c r="G279"/>
  <c r="G249"/>
  <c r="G219"/>
  <c r="G188"/>
  <c r="G155"/>
  <c r="G125"/>
  <c r="G95"/>
  <c r="B12" i="8"/>
  <c r="AX12" s="1"/>
  <c r="AX11"/>
  <c r="G65" i="1"/>
  <c r="A43" i="11" l="1"/>
  <c r="J5" i="9"/>
  <c r="L5"/>
  <c r="J38"/>
  <c r="K38"/>
  <c r="L38"/>
  <c r="J60"/>
  <c r="L60"/>
  <c r="J44"/>
  <c r="L44"/>
  <c r="L15" i="10"/>
  <c r="L22"/>
  <c r="L26"/>
  <c r="L27"/>
  <c r="L28"/>
  <c r="L29"/>
  <c r="L30"/>
  <c r="L31"/>
  <c r="L32"/>
  <c r="L34"/>
  <c r="L37"/>
  <c r="L39"/>
  <c r="L42"/>
  <c r="L43"/>
  <c r="L44"/>
  <c r="J18"/>
  <c r="J20"/>
  <c r="J22"/>
  <c r="J26"/>
  <c r="J27"/>
  <c r="J28"/>
  <c r="J29"/>
  <c r="J30"/>
  <c r="J31"/>
  <c r="J32"/>
  <c r="J34"/>
  <c r="J37"/>
  <c r="J39"/>
  <c r="J40"/>
  <c r="J42"/>
  <c r="Q41" i="11" s="1"/>
  <c r="J43" i="10"/>
  <c r="J44"/>
  <c r="J15"/>
  <c r="H21"/>
  <c r="H22"/>
  <c r="H23"/>
  <c r="H24"/>
  <c r="I24" s="1"/>
  <c r="H25"/>
  <c r="I25" s="1"/>
  <c r="H26"/>
  <c r="H27"/>
  <c r="I27" s="1"/>
  <c r="H28"/>
  <c r="I28" s="1"/>
  <c r="H29"/>
  <c r="H30"/>
  <c r="H31"/>
  <c r="H32"/>
  <c r="I32" s="1"/>
  <c r="H34"/>
  <c r="H37"/>
  <c r="I37" s="1"/>
  <c r="H39"/>
  <c r="I39" s="1"/>
  <c r="H42"/>
  <c r="I42" s="1"/>
  <c r="H43"/>
  <c r="I43" s="1"/>
  <c r="H44"/>
  <c r="L9"/>
  <c r="L12"/>
  <c r="L6"/>
  <c r="I22"/>
  <c r="I23"/>
  <c r="I29"/>
  <c r="I30"/>
  <c r="I31"/>
  <c r="H7"/>
  <c r="I7" s="1"/>
  <c r="H9"/>
  <c r="I9" s="1"/>
  <c r="H10"/>
  <c r="I10" s="1"/>
  <c r="H11"/>
  <c r="I11" s="1"/>
  <c r="H12"/>
  <c r="I12" s="1"/>
  <c r="H13"/>
  <c r="I13" s="1"/>
  <c r="H16"/>
  <c r="I16" s="1"/>
  <c r="H6"/>
  <c r="I6" s="1"/>
  <c r="F26"/>
  <c r="F27"/>
  <c r="D27" s="1"/>
  <c r="F28"/>
  <c r="F29"/>
  <c r="F30"/>
  <c r="F31"/>
  <c r="F34"/>
  <c r="F37"/>
  <c r="F39"/>
  <c r="F42"/>
  <c r="J41" i="11" s="1"/>
  <c r="C41" s="1"/>
  <c r="F43" i="10"/>
  <c r="F44"/>
  <c r="F22"/>
  <c r="F20"/>
  <c r="F19"/>
  <c r="J22" i="11" s="1"/>
  <c r="F18" i="10"/>
  <c r="F15"/>
  <c r="F6"/>
  <c r="M10" i="9"/>
  <c r="M11"/>
  <c r="M12"/>
  <c r="M13"/>
  <c r="M14"/>
  <c r="M15"/>
  <c r="D28" i="10" l="1"/>
  <c r="D29"/>
  <c r="D42"/>
  <c r="D34"/>
  <c r="D30"/>
  <c r="D22"/>
  <c r="D37"/>
  <c r="D43"/>
  <c r="I15"/>
  <c r="D26"/>
  <c r="D39"/>
  <c r="I21"/>
  <c r="D44"/>
  <c r="D15"/>
  <c r="D31"/>
  <c r="F32" l="1"/>
  <c r="D32" s="1"/>
  <c r="L40" l="1"/>
  <c r="L33"/>
  <c r="L20"/>
  <c r="X43" i="11" s="1"/>
  <c r="C43" s="1"/>
  <c r="L8" i="10"/>
  <c r="X29" i="11" s="1"/>
  <c r="L36" i="10"/>
  <c r="L19"/>
  <c r="X22" i="11" s="1"/>
  <c r="L41" i="10"/>
  <c r="L38"/>
  <c r="L17"/>
  <c r="L66" i="9"/>
  <c r="M16"/>
  <c r="J11" i="10"/>
  <c r="M8" i="9"/>
  <c r="M9"/>
  <c r="J8" i="10"/>
  <c r="J36"/>
  <c r="J19"/>
  <c r="J41"/>
  <c r="M54" i="9"/>
  <c r="M17"/>
  <c r="J6" i="10"/>
  <c r="D6" s="1"/>
  <c r="J38"/>
  <c r="J17"/>
  <c r="K66" i="9"/>
  <c r="H40" i="10"/>
  <c r="I40" s="1"/>
  <c r="H33"/>
  <c r="H20"/>
  <c r="H8"/>
  <c r="H36"/>
  <c r="H19"/>
  <c r="H41"/>
  <c r="H38"/>
  <c r="H17"/>
  <c r="I17" s="1"/>
  <c r="J66" i="9"/>
  <c r="C35" s="1"/>
  <c r="H35" i="10" s="1"/>
  <c r="I35" s="1"/>
  <c r="F40"/>
  <c r="F11"/>
  <c r="M7" i="9"/>
  <c r="M6"/>
  <c r="F33" i="10"/>
  <c r="F8"/>
  <c r="F10"/>
  <c r="F36"/>
  <c r="F41"/>
  <c r="F38"/>
  <c r="M56" i="9"/>
  <c r="F17" i="10"/>
  <c r="D17" l="1"/>
  <c r="J33"/>
  <c r="D33" s="1"/>
  <c r="D38"/>
  <c r="D40"/>
  <c r="H18"/>
  <c r="I41"/>
  <c r="J21" i="9"/>
  <c r="C14" s="1"/>
  <c r="I38" i="10"/>
  <c r="D41"/>
  <c r="D19"/>
  <c r="D20"/>
  <c r="M5" i="9"/>
  <c r="D36" i="10"/>
  <c r="K60" i="9"/>
  <c r="I19" i="10"/>
  <c r="I36"/>
  <c r="K5" i="9"/>
  <c r="I33" i="10"/>
  <c r="K44" i="9"/>
  <c r="J10" i="10"/>
  <c r="L18"/>
  <c r="X21" i="11" s="1"/>
  <c r="F20" i="9"/>
  <c r="I8" i="10"/>
  <c r="D8"/>
  <c r="H14" l="1"/>
  <c r="I14" s="1"/>
  <c r="C45" i="9"/>
  <c r="I18" i="10"/>
  <c r="D18"/>
  <c r="D44" i="11"/>
  <c r="H45" i="10" l="1"/>
  <c r="L11"/>
  <c r="D11" s="1"/>
  <c r="E41" i="11" l="1"/>
  <c r="C30"/>
  <c r="E23"/>
  <c r="G19" i="10"/>
  <c r="G43"/>
  <c r="K42"/>
  <c r="M42"/>
  <c r="G42"/>
  <c r="K18"/>
  <c r="M18"/>
  <c r="G18"/>
  <c r="K15"/>
  <c r="M15"/>
  <c r="M43"/>
  <c r="C45"/>
  <c r="P19" i="9"/>
  <c r="B24" s="1"/>
  <c r="F24" i="10" s="1"/>
  <c r="P13" i="9"/>
  <c r="F8"/>
  <c r="F15"/>
  <c r="F18"/>
  <c r="F42"/>
  <c r="F43"/>
  <c r="T60"/>
  <c r="T58"/>
  <c r="T59"/>
  <c r="T49"/>
  <c r="T50"/>
  <c r="T52"/>
  <c r="T53"/>
  <c r="T44"/>
  <c r="T37"/>
  <c r="T29"/>
  <c r="T30"/>
  <c r="T31"/>
  <c r="T24"/>
  <c r="T22"/>
  <c r="T23"/>
  <c r="T21"/>
  <c r="S19"/>
  <c r="R19"/>
  <c r="T16"/>
  <c r="T15"/>
  <c r="T14"/>
  <c r="S13"/>
  <c r="R13"/>
  <c r="T7"/>
  <c r="T9"/>
  <c r="T10"/>
  <c r="M68"/>
  <c r="M62"/>
  <c r="M46"/>
  <c r="M50"/>
  <c r="M52"/>
  <c r="M55"/>
  <c r="M57"/>
  <c r="M41"/>
  <c r="M40"/>
  <c r="M23"/>
  <c r="M24"/>
  <c r="M27"/>
  <c r="M30"/>
  <c r="M32"/>
  <c r="M33"/>
  <c r="M35"/>
  <c r="M22"/>
  <c r="R42" i="11"/>
  <c r="K42" s="1"/>
  <c r="Y42" s="1"/>
  <c r="R41"/>
  <c r="R40"/>
  <c r="K40" s="1"/>
  <c r="Y40" s="1"/>
  <c r="R39"/>
  <c r="T39" s="1"/>
  <c r="R38"/>
  <c r="T38" s="1"/>
  <c r="R37"/>
  <c r="R35"/>
  <c r="T35" s="1"/>
  <c r="R34"/>
  <c r="K34" s="1"/>
  <c r="Y34" s="1"/>
  <c r="R32"/>
  <c r="K32" s="1"/>
  <c r="Y32" s="1"/>
  <c r="R31"/>
  <c r="K31" s="1"/>
  <c r="Y31" s="1"/>
  <c r="R29"/>
  <c r="K29" s="1"/>
  <c r="Y29" s="1"/>
  <c r="R28"/>
  <c r="K28" s="1"/>
  <c r="Y28" s="1"/>
  <c r="R27"/>
  <c r="K27" s="1"/>
  <c r="Y27" s="1"/>
  <c r="R26"/>
  <c r="K26" s="1"/>
  <c r="R25"/>
  <c r="K25" s="1"/>
  <c r="Y25" s="1"/>
  <c r="R23"/>
  <c r="S23" s="1"/>
  <c r="R22"/>
  <c r="K22" s="1"/>
  <c r="L22" s="1"/>
  <c r="R21"/>
  <c r="R20"/>
  <c r="R18"/>
  <c r="K18" s="1"/>
  <c r="Y18" s="1"/>
  <c r="R17"/>
  <c r="K17" s="1"/>
  <c r="R15"/>
  <c r="K15" s="1"/>
  <c r="Y15" s="1"/>
  <c r="R14"/>
  <c r="K14" s="1"/>
  <c r="Y14" s="1"/>
  <c r="R13"/>
  <c r="K13" s="1"/>
  <c r="Y13" s="1"/>
  <c r="R12"/>
  <c r="S12" s="1"/>
  <c r="R11"/>
  <c r="K11" s="1"/>
  <c r="Y11" s="1"/>
  <c r="R10"/>
  <c r="K10" s="1"/>
  <c r="Y10" s="1"/>
  <c r="R9"/>
  <c r="T9" s="1"/>
  <c r="R8"/>
  <c r="K8" s="1"/>
  <c r="Y8" s="1"/>
  <c r="R7"/>
  <c r="T7" s="1"/>
  <c r="R6"/>
  <c r="K6" s="1"/>
  <c r="F44" i="9"/>
  <c r="G24" i="10"/>
  <c r="M17"/>
  <c r="X37" i="11"/>
  <c r="X25"/>
  <c r="X9"/>
  <c r="S56" i="9"/>
  <c r="S27"/>
  <c r="E25" s="1"/>
  <c r="L25" i="10" s="1"/>
  <c r="K17"/>
  <c r="K30"/>
  <c r="K41"/>
  <c r="K31"/>
  <c r="K33"/>
  <c r="G38"/>
  <c r="G6"/>
  <c r="G29"/>
  <c r="G30"/>
  <c r="G41"/>
  <c r="G31"/>
  <c r="G8"/>
  <c r="P56" i="9"/>
  <c r="G27" i="10" s="1"/>
  <c r="G33"/>
  <c r="G11"/>
  <c r="G39"/>
  <c r="G28"/>
  <c r="G37"/>
  <c r="G40"/>
  <c r="P27" i="9"/>
  <c r="G10" i="10"/>
  <c r="D24" i="9" l="1"/>
  <c r="J24" i="10" s="1"/>
  <c r="E24" i="9"/>
  <c r="L24" i="10" s="1"/>
  <c r="M24" s="1"/>
  <c r="Z29" i="11"/>
  <c r="Z42"/>
  <c r="Z25"/>
  <c r="E43" i="10"/>
  <c r="E42"/>
  <c r="T37" i="11"/>
  <c r="R44"/>
  <c r="M19" i="10"/>
  <c r="AA25" i="11"/>
  <c r="E15" i="10"/>
  <c r="T13" i="9"/>
  <c r="X12" i="11"/>
  <c r="C12" s="1"/>
  <c r="S7"/>
  <c r="AA42"/>
  <c r="G15" i="10"/>
  <c r="K43"/>
  <c r="P34" i="9"/>
  <c r="B23" s="1"/>
  <c r="I66"/>
  <c r="B35" s="1"/>
  <c r="I5"/>
  <c r="B9" s="1"/>
  <c r="F9" i="10" s="1"/>
  <c r="I21" i="9"/>
  <c r="B14" s="1"/>
  <c r="I44"/>
  <c r="B12" s="1"/>
  <c r="P47"/>
  <c r="B16" s="1"/>
  <c r="F16" i="10" s="1"/>
  <c r="G16" s="1"/>
  <c r="I38" i="9"/>
  <c r="G22" i="10" s="1"/>
  <c r="P5" i="9"/>
  <c r="B21" s="1"/>
  <c r="B13"/>
  <c r="F13" i="10" s="1"/>
  <c r="I60" i="9"/>
  <c r="B6" s="1"/>
  <c r="F7" i="10" s="1"/>
  <c r="E13" i="9"/>
  <c r="D12"/>
  <c r="J12" i="10" s="1"/>
  <c r="T8" i="9"/>
  <c r="M63"/>
  <c r="T43"/>
  <c r="M28"/>
  <c r="F38"/>
  <c r="J21" i="11"/>
  <c r="G17" i="10"/>
  <c r="M22"/>
  <c r="E6" i="9"/>
  <c r="M48"/>
  <c r="M53"/>
  <c r="T36"/>
  <c r="S34"/>
  <c r="E23" s="1"/>
  <c r="X14" i="11"/>
  <c r="M25" i="10"/>
  <c r="X17" i="11"/>
  <c r="M11" i="10"/>
  <c r="M27"/>
  <c r="X34" i="11"/>
  <c r="M36" i="10"/>
  <c r="M29"/>
  <c r="X7" i="11"/>
  <c r="M41" i="10"/>
  <c r="X40" i="11"/>
  <c r="M39" i="10"/>
  <c r="X38" i="11"/>
  <c r="X31"/>
  <c r="M32" i="10"/>
  <c r="M8"/>
  <c r="AA29" i="11"/>
  <c r="M31" i="10"/>
  <c r="X8" i="11"/>
  <c r="S47" i="9"/>
  <c r="E16" s="1"/>
  <c r="L16" i="10" s="1"/>
  <c r="K37"/>
  <c r="M47" i="9"/>
  <c r="M34"/>
  <c r="S5"/>
  <c r="E21" s="1"/>
  <c r="L21" i="10" s="1"/>
  <c r="M29" i="9"/>
  <c r="M38" i="10"/>
  <c r="M30"/>
  <c r="F39" i="9"/>
  <c r="K39" i="10"/>
  <c r="E33"/>
  <c r="E35" i="9"/>
  <c r="L35" i="10" s="1"/>
  <c r="X15" i="11" s="1"/>
  <c r="K28" i="10"/>
  <c r="K38"/>
  <c r="K40"/>
  <c r="M6"/>
  <c r="M31" i="9"/>
  <c r="M26"/>
  <c r="T38"/>
  <c r="T51"/>
  <c r="F34"/>
  <c r="F29"/>
  <c r="K29" i="10"/>
  <c r="M28"/>
  <c r="M49" i="9"/>
  <c r="E31" i="10"/>
  <c r="E41"/>
  <c r="R5" i="11"/>
  <c r="K9"/>
  <c r="Y9" s="1"/>
  <c r="S9"/>
  <c r="K21"/>
  <c r="Y21" s="1"/>
  <c r="K7"/>
  <c r="Y7" s="1"/>
  <c r="K12"/>
  <c r="Y12" s="1"/>
  <c r="R16"/>
  <c r="R19"/>
  <c r="M22"/>
  <c r="K23"/>
  <c r="Y23" s="1"/>
  <c r="K37"/>
  <c r="S37"/>
  <c r="K39"/>
  <c r="Y39" s="1"/>
  <c r="S39"/>
  <c r="Y17"/>
  <c r="K16"/>
  <c r="Y6"/>
  <c r="K24"/>
  <c r="K20"/>
  <c r="Y22"/>
  <c r="L25"/>
  <c r="R24"/>
  <c r="Y26"/>
  <c r="R33"/>
  <c r="L42"/>
  <c r="E18" i="10"/>
  <c r="E30"/>
  <c r="E17"/>
  <c r="F41" i="11"/>
  <c r="T28" i="9"/>
  <c r="U27" s="1"/>
  <c r="R27"/>
  <c r="D25" s="1"/>
  <c r="D9"/>
  <c r="M25"/>
  <c r="K21"/>
  <c r="D14" s="1"/>
  <c r="J14" i="10" s="1"/>
  <c r="K32"/>
  <c r="F32" i="9"/>
  <c r="F7"/>
  <c r="F36"/>
  <c r="K36" i="10"/>
  <c r="K11"/>
  <c r="F11" i="9"/>
  <c r="T57"/>
  <c r="U56" s="1"/>
  <c r="R56"/>
  <c r="K27" i="10" s="1"/>
  <c r="K22"/>
  <c r="M39" i="9"/>
  <c r="M38" s="1"/>
  <c r="K19" i="10"/>
  <c r="F19" i="9"/>
  <c r="F5"/>
  <c r="K6" i="10"/>
  <c r="K10"/>
  <c r="T42" i="9"/>
  <c r="D13"/>
  <c r="F41"/>
  <c r="Q40" i="11"/>
  <c r="M61" i="9"/>
  <c r="D6"/>
  <c r="J7" i="10" s="1"/>
  <c r="F17" i="9"/>
  <c r="R47"/>
  <c r="D16" s="1"/>
  <c r="T48"/>
  <c r="M67"/>
  <c r="M66" s="1"/>
  <c r="D35"/>
  <c r="F26"/>
  <c r="T19"/>
  <c r="J28" i="11"/>
  <c r="J17"/>
  <c r="J9"/>
  <c r="C9" s="1"/>
  <c r="J8"/>
  <c r="Q32"/>
  <c r="J29"/>
  <c r="J6"/>
  <c r="J7"/>
  <c r="Q8"/>
  <c r="J32"/>
  <c r="Q42"/>
  <c r="C42" s="1"/>
  <c r="B25" i="9"/>
  <c r="F25" i="10" s="1"/>
  <c r="F31" i="9"/>
  <c r="G32" i="10"/>
  <c r="G36"/>
  <c r="F30" i="9"/>
  <c r="S41" i="11"/>
  <c r="K41"/>
  <c r="T41"/>
  <c r="M25"/>
  <c r="S35"/>
  <c r="K35"/>
  <c r="S38"/>
  <c r="K38"/>
  <c r="Y38" s="1"/>
  <c r="M42"/>
  <c r="Q14" l="1"/>
  <c r="F24" i="9"/>
  <c r="C7" i="11"/>
  <c r="C8"/>
  <c r="D24" i="10"/>
  <c r="E24" s="1"/>
  <c r="K24"/>
  <c r="Y16" i="11"/>
  <c r="Z9"/>
  <c r="Y24"/>
  <c r="M21" i="9"/>
  <c r="F21" i="10"/>
  <c r="F14"/>
  <c r="G14" s="1"/>
  <c r="M60" i="9"/>
  <c r="J35" i="10"/>
  <c r="Q15" i="11" s="1"/>
  <c r="J25" i="10"/>
  <c r="K25" s="1"/>
  <c r="J13"/>
  <c r="Q18" i="11" s="1"/>
  <c r="L23" i="10"/>
  <c r="X13" i="11" s="1"/>
  <c r="Z13" s="1"/>
  <c r="F12" i="10"/>
  <c r="D12" s="1"/>
  <c r="F23"/>
  <c r="G23" s="1"/>
  <c r="F35"/>
  <c r="J15" i="11" s="1"/>
  <c r="J16" i="10"/>
  <c r="D16" s="1"/>
  <c r="E16" s="1"/>
  <c r="K19" i="11"/>
  <c r="J9" i="10"/>
  <c r="D9" s="1"/>
  <c r="L7"/>
  <c r="X26" i="11" s="1"/>
  <c r="K5"/>
  <c r="Y37"/>
  <c r="K44"/>
  <c r="G59" i="9"/>
  <c r="L21" i="11"/>
  <c r="T41" i="9"/>
  <c r="X11" i="11"/>
  <c r="Z11" s="1"/>
  <c r="E39" i="10"/>
  <c r="E29"/>
  <c r="T42" i="11"/>
  <c r="AA23"/>
  <c r="Z23"/>
  <c r="AA9"/>
  <c r="Z12"/>
  <c r="E12"/>
  <c r="AA22"/>
  <c r="Z22"/>
  <c r="J11"/>
  <c r="F27" i="9"/>
  <c r="M51"/>
  <c r="T27"/>
  <c r="T56"/>
  <c r="E40" i="10"/>
  <c r="G13"/>
  <c r="F10" i="9"/>
  <c r="L21"/>
  <c r="E12"/>
  <c r="F35"/>
  <c r="E28" i="10"/>
  <c r="T47" i="9"/>
  <c r="E9"/>
  <c r="L10" i="10" s="1"/>
  <c r="D10" s="1"/>
  <c r="E10" s="1"/>
  <c r="K12"/>
  <c r="M33"/>
  <c r="X32" i="11"/>
  <c r="C32" s="1"/>
  <c r="M21" i="10"/>
  <c r="X10" i="11"/>
  <c r="F28" i="9"/>
  <c r="AA34" i="11"/>
  <c r="Z34"/>
  <c r="AA17"/>
  <c r="Z17"/>
  <c r="Q11"/>
  <c r="T11" s="1"/>
  <c r="F6" i="9"/>
  <c r="M45"/>
  <c r="E38" i="10"/>
  <c r="X39" i="11"/>
  <c r="M40" i="10"/>
  <c r="F40" i="9"/>
  <c r="F37"/>
  <c r="AA38" i="11"/>
  <c r="Z38"/>
  <c r="Z7"/>
  <c r="AA7"/>
  <c r="X6"/>
  <c r="Q26"/>
  <c r="T26" s="1"/>
  <c r="K7" i="10"/>
  <c r="M16"/>
  <c r="Z31" i="11"/>
  <c r="AA31"/>
  <c r="AA14"/>
  <c r="Z14"/>
  <c r="F33" i="9"/>
  <c r="F16"/>
  <c r="F22"/>
  <c r="F13"/>
  <c r="Q29" i="11"/>
  <c r="C29" s="1"/>
  <c r="K8" i="10"/>
  <c r="Q20" i="11"/>
  <c r="S20" s="1"/>
  <c r="K14" i="10"/>
  <c r="E37"/>
  <c r="M37"/>
  <c r="X35" i="11"/>
  <c r="C35" s="1"/>
  <c r="AA8"/>
  <c r="Z8"/>
  <c r="AA40"/>
  <c r="Z40"/>
  <c r="M21"/>
  <c r="Y5"/>
  <c r="L23"/>
  <c r="L12"/>
  <c r="Y20"/>
  <c r="E32" i="10"/>
  <c r="Q6" i="11"/>
  <c r="E22" i="10"/>
  <c r="Q25" i="11"/>
  <c r="C25" s="1"/>
  <c r="E8" i="10"/>
  <c r="E36"/>
  <c r="E19"/>
  <c r="E27"/>
  <c r="E11"/>
  <c r="Q34" i="11"/>
  <c r="Q28"/>
  <c r="Q17"/>
  <c r="C17" s="1"/>
  <c r="Q31"/>
  <c r="Q22"/>
  <c r="C22" s="1"/>
  <c r="E6" i="10"/>
  <c r="G65" i="9"/>
  <c r="T35"/>
  <c r="R34"/>
  <c r="D23" s="1"/>
  <c r="J23" i="10" s="1"/>
  <c r="F25" i="9"/>
  <c r="T6"/>
  <c r="T5" s="1"/>
  <c r="R5"/>
  <c r="D21" s="1"/>
  <c r="J21" i="10" s="1"/>
  <c r="B45" i="9"/>
  <c r="J40" i="11"/>
  <c r="C40" s="1"/>
  <c r="J38"/>
  <c r="C38" s="1"/>
  <c r="J34"/>
  <c r="G7" i="10"/>
  <c r="M32" i="11"/>
  <c r="L32"/>
  <c r="T8"/>
  <c r="S8"/>
  <c r="M8"/>
  <c r="L8"/>
  <c r="M28"/>
  <c r="L28"/>
  <c r="Y35"/>
  <c r="M35"/>
  <c r="K33"/>
  <c r="L35"/>
  <c r="Y41"/>
  <c r="M41"/>
  <c r="L41"/>
  <c r="J39"/>
  <c r="J37"/>
  <c r="C37" s="1"/>
  <c r="J31"/>
  <c r="C31" s="1"/>
  <c r="S42"/>
  <c r="L7"/>
  <c r="M7"/>
  <c r="M6"/>
  <c r="L6"/>
  <c r="L29"/>
  <c r="M29"/>
  <c r="T40"/>
  <c r="S40"/>
  <c r="T32"/>
  <c r="S32"/>
  <c r="L9"/>
  <c r="M9"/>
  <c r="M17"/>
  <c r="L17"/>
  <c r="G9" i="10"/>
  <c r="C11" i="11" l="1"/>
  <c r="F11" s="1"/>
  <c r="C6"/>
  <c r="E6" s="1"/>
  <c r="C39"/>
  <c r="J20"/>
  <c r="L20" s="1"/>
  <c r="C15"/>
  <c r="E15" s="1"/>
  <c r="C34"/>
  <c r="C33" s="1"/>
  <c r="M10" i="10"/>
  <c r="Y19" i="11"/>
  <c r="Y44"/>
  <c r="AA26"/>
  <c r="Z26"/>
  <c r="X28"/>
  <c r="M23" i="10"/>
  <c r="Q21" i="11"/>
  <c r="S14"/>
  <c r="K9" i="10"/>
  <c r="D25"/>
  <c r="E25" s="1"/>
  <c r="G35"/>
  <c r="D21"/>
  <c r="J13" i="11"/>
  <c r="E14" i="9"/>
  <c r="L14" i="10" s="1"/>
  <c r="M14" s="1"/>
  <c r="L11" i="11"/>
  <c r="J18"/>
  <c r="M18" s="1"/>
  <c r="M44" i="9"/>
  <c r="G12" i="10"/>
  <c r="K13"/>
  <c r="K35"/>
  <c r="G21"/>
  <c r="D35"/>
  <c r="E35" s="1"/>
  <c r="M15" i="11"/>
  <c r="J10"/>
  <c r="K16" i="10"/>
  <c r="D23"/>
  <c r="Q27" i="11"/>
  <c r="T27" s="1"/>
  <c r="D7" i="10"/>
  <c r="E7" s="1"/>
  <c r="M7"/>
  <c r="E12"/>
  <c r="L13"/>
  <c r="X18" i="11" s="1"/>
  <c r="M11"/>
  <c r="L15"/>
  <c r="AA37"/>
  <c r="Z37"/>
  <c r="T29"/>
  <c r="M12" i="10"/>
  <c r="AA11" i="11"/>
  <c r="S26"/>
  <c r="AA13"/>
  <c r="AA41"/>
  <c r="Z41"/>
  <c r="T20"/>
  <c r="S11"/>
  <c r="M20"/>
  <c r="G25" i="10"/>
  <c r="S29" i="11"/>
  <c r="F12" i="9"/>
  <c r="E45"/>
  <c r="M35" i="10"/>
  <c r="F9" i="9"/>
  <c r="S28" i="11"/>
  <c r="S22"/>
  <c r="T17"/>
  <c r="E17"/>
  <c r="Q16"/>
  <c r="S16" s="1"/>
  <c r="T34"/>
  <c r="Q33"/>
  <c r="S33" s="1"/>
  <c r="Z35"/>
  <c r="AA35"/>
  <c r="X5"/>
  <c r="AA6"/>
  <c r="Z6"/>
  <c r="Z10"/>
  <c r="AA10"/>
  <c r="S15"/>
  <c r="S18"/>
  <c r="S6"/>
  <c r="AA21"/>
  <c r="Z21"/>
  <c r="Z15"/>
  <c r="AA15"/>
  <c r="S25"/>
  <c r="E25"/>
  <c r="Z39"/>
  <c r="AA39"/>
  <c r="X33"/>
  <c r="AA32"/>
  <c r="Z32"/>
  <c r="S31"/>
  <c r="T25"/>
  <c r="T28"/>
  <c r="T6"/>
  <c r="F45" i="10"/>
  <c r="T31" i="11"/>
  <c r="S34"/>
  <c r="T15"/>
  <c r="T18"/>
  <c r="T22"/>
  <c r="S17"/>
  <c r="F23" i="9"/>
  <c r="K21" i="10"/>
  <c r="F21" i="9"/>
  <c r="D45"/>
  <c r="U34"/>
  <c r="O64" s="1"/>
  <c r="T34"/>
  <c r="E7" i="11"/>
  <c r="F7"/>
  <c r="E42"/>
  <c r="F42"/>
  <c r="L37"/>
  <c r="M37"/>
  <c r="J14"/>
  <c r="C14" s="1"/>
  <c r="J26"/>
  <c r="C26" s="1"/>
  <c r="M38"/>
  <c r="L38"/>
  <c r="J27"/>
  <c r="E9"/>
  <c r="F9"/>
  <c r="E29"/>
  <c r="F29"/>
  <c r="L31"/>
  <c r="M31"/>
  <c r="L39"/>
  <c r="M39"/>
  <c r="Y33"/>
  <c r="F8"/>
  <c r="E8"/>
  <c r="F32"/>
  <c r="E32"/>
  <c r="M34"/>
  <c r="J33"/>
  <c r="L34"/>
  <c r="M40"/>
  <c r="L40"/>
  <c r="F14" i="9" l="1"/>
  <c r="F45" s="1"/>
  <c r="F46" s="1"/>
  <c r="D14" i="10"/>
  <c r="E14" s="1"/>
  <c r="J19" i="11"/>
  <c r="L19" s="1"/>
  <c r="M10"/>
  <c r="M13"/>
  <c r="C28"/>
  <c r="F28" s="1"/>
  <c r="X16"/>
  <c r="AA16" s="1"/>
  <c r="C18"/>
  <c r="C16" s="1"/>
  <c r="C21"/>
  <c r="F21" s="1"/>
  <c r="T14"/>
  <c r="AA28"/>
  <c r="Z28"/>
  <c r="T21"/>
  <c r="S21"/>
  <c r="Q19"/>
  <c r="T19" s="1"/>
  <c r="X20"/>
  <c r="C20" s="1"/>
  <c r="L13"/>
  <c r="L10"/>
  <c r="J16"/>
  <c r="L16" s="1"/>
  <c r="J5"/>
  <c r="L5" s="1"/>
  <c r="L18"/>
  <c r="S27"/>
  <c r="Q24"/>
  <c r="S24" s="1"/>
  <c r="D13" i="10"/>
  <c r="E13" s="1"/>
  <c r="M13"/>
  <c r="J44" i="11"/>
  <c r="J45" s="1"/>
  <c r="AA18"/>
  <c r="AA33"/>
  <c r="T16"/>
  <c r="Z18"/>
  <c r="E11"/>
  <c r="T33"/>
  <c r="F6"/>
  <c r="L45" i="10"/>
  <c r="X27" i="11"/>
  <c r="C27" s="1"/>
  <c r="M9" i="10"/>
  <c r="E9"/>
  <c r="AA5" i="11"/>
  <c r="Z5"/>
  <c r="F15"/>
  <c r="E23" i="10"/>
  <c r="K23"/>
  <c r="E35" i="11"/>
  <c r="F35"/>
  <c r="E22"/>
  <c r="F22"/>
  <c r="F25"/>
  <c r="F17"/>
  <c r="E21" i="10"/>
  <c r="J45"/>
  <c r="Q10" i="11"/>
  <c r="C10" s="1"/>
  <c r="Q13"/>
  <c r="C13" s="1"/>
  <c r="L33"/>
  <c r="M33"/>
  <c r="Z33"/>
  <c r="E39"/>
  <c r="F39"/>
  <c r="E31"/>
  <c r="F31"/>
  <c r="M27"/>
  <c r="L27"/>
  <c r="F38"/>
  <c r="E38"/>
  <c r="L26"/>
  <c r="M26"/>
  <c r="J24"/>
  <c r="T24"/>
  <c r="F40"/>
  <c r="E40"/>
  <c r="F34"/>
  <c r="E34"/>
  <c r="L14"/>
  <c r="M14"/>
  <c r="E37"/>
  <c r="F37"/>
  <c r="E21" l="1"/>
  <c r="E18"/>
  <c r="Z16"/>
  <c r="M19"/>
  <c r="E28"/>
  <c r="X44"/>
  <c r="X45" s="1"/>
  <c r="Z27"/>
  <c r="S19"/>
  <c r="D45" i="10"/>
  <c r="D46" s="1"/>
  <c r="M16" i="11"/>
  <c r="X19"/>
  <c r="AA20"/>
  <c r="Z20"/>
  <c r="F20"/>
  <c r="M5"/>
  <c r="E16"/>
  <c r="Q44"/>
  <c r="Q45" s="1"/>
  <c r="F18"/>
  <c r="X24"/>
  <c r="AA27"/>
  <c r="Q5"/>
  <c r="T5" s="1"/>
  <c r="T13"/>
  <c r="S13"/>
  <c r="T10"/>
  <c r="S10"/>
  <c r="E14"/>
  <c r="F14"/>
  <c r="E33"/>
  <c r="F33"/>
  <c r="E26"/>
  <c r="F26"/>
  <c r="M24"/>
  <c r="L24"/>
  <c r="C44" l="1"/>
  <c r="C45" s="1"/>
  <c r="AA19"/>
  <c r="Z19"/>
  <c r="E20"/>
  <c r="C19"/>
  <c r="F16"/>
  <c r="C24"/>
  <c r="E24" s="1"/>
  <c r="E27"/>
  <c r="F27"/>
  <c r="C5"/>
  <c r="E5" s="1"/>
  <c r="AA24"/>
  <c r="Z24"/>
  <c r="F10"/>
  <c r="E10"/>
  <c r="S5"/>
  <c r="F13"/>
  <c r="E13"/>
  <c r="E19" l="1"/>
  <c r="F19"/>
  <c r="F24"/>
  <c r="F5"/>
</calcChain>
</file>

<file path=xl/sharedStrings.xml><?xml version="1.0" encoding="utf-8"?>
<sst xmlns="http://schemas.openxmlformats.org/spreadsheetml/2006/main" count="1933" uniqueCount="558">
  <si>
    <t>Приложение №1</t>
  </si>
  <si>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</si>
  <si>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</si>
  <si>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</si>
  <si>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</si>
  <si>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</si>
  <si>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</si>
  <si>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</si>
  <si>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</si>
  <si>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</si>
  <si>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</si>
  <si>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</si>
  <si>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</si>
  <si>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Обед</t>
  </si>
  <si>
    <t>Полдник</t>
  </si>
  <si>
    <t>Приложение №2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</si>
  <si>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</si>
  <si>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</si>
  <si>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</si>
  <si>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</si>
  <si>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</si>
  <si>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</si>
  <si>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</si>
  <si>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</si>
  <si>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</si>
  <si>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</si>
  <si>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</si>
  <si>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</si>
  <si>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</si>
  <si>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</si>
  <si>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</si>
  <si>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</si>
  <si>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</si>
  <si>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</si>
  <si>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</si>
  <si>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</si>
  <si>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</si>
  <si>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</si>
  <si>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Груша</t>
  </si>
  <si>
    <t>Яблоко</t>
  </si>
  <si>
    <t>Итого за Обед</t>
  </si>
  <si>
    <t>Итого за день</t>
  </si>
  <si>
    <t>вторник</t>
  </si>
  <si>
    <t>среда</t>
  </si>
  <si>
    <t>четверг</t>
  </si>
  <si>
    <t>пятница</t>
  </si>
  <si>
    <t>Приложение №3</t>
  </si>
  <si>
    <t>Среднее значение</t>
  </si>
  <si>
    <t>Итого за: Обед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</si>
  <si>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</si>
  <si>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</si>
  <si>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</si>
  <si>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</si>
  <si>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</si>
  <si>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</si>
  <si>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</si>
  <si>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№5</t>
  </si>
  <si>
    <t>Хлеб пшеничный</t>
  </si>
  <si>
    <t>Хлеб ржаной</t>
  </si>
  <si>
    <t>Каша гречневая рассыпчатая</t>
  </si>
  <si>
    <t>Кол-во</t>
  </si>
  <si>
    <t>Итого</t>
  </si>
  <si>
    <t>Прием пищи</t>
  </si>
  <si>
    <t>Бедро куриное (ГОСТ Р-52702-2006)</t>
  </si>
  <si>
    <t>Вермишель</t>
  </si>
  <si>
    <t>Вишня свежезаморож.</t>
  </si>
  <si>
    <t>Горох лущёный</t>
  </si>
  <si>
    <t>Груши</t>
  </si>
  <si>
    <t>Дрожжи прессованные</t>
  </si>
  <si>
    <t>Зеленый горошек консервированный</t>
  </si>
  <si>
    <t>Капуста белокочанная</t>
  </si>
  <si>
    <t>Картофель неочищеный</t>
  </si>
  <si>
    <t>Кофейный напиток</t>
  </si>
  <si>
    <t>Крупа гречневая</t>
  </si>
  <si>
    <t>Крупа Рис</t>
  </si>
  <si>
    <t>Кукуруза консервированая</t>
  </si>
  <si>
    <t>Курага</t>
  </si>
  <si>
    <t>Лимон</t>
  </si>
  <si>
    <t>Лук репчатый</t>
  </si>
  <si>
    <t>Маргарин</t>
  </si>
  <si>
    <t>Масло растительное</t>
  </si>
  <si>
    <t>Морковь</t>
  </si>
  <si>
    <t>Мука (пшеничная)</t>
  </si>
  <si>
    <t>Огурцы консервированные</t>
  </si>
  <si>
    <t>Огурцы свежие</t>
  </si>
  <si>
    <t>Печень говяжья</t>
  </si>
  <si>
    <t>Рожки</t>
  </si>
  <si>
    <t>Сахар</t>
  </si>
  <si>
    <t>Свекла</t>
  </si>
  <si>
    <t>Сметана</t>
  </si>
  <si>
    <t>Сок яблочный</t>
  </si>
  <si>
    <t>Соль йодированная</t>
  </si>
  <si>
    <t>Сухари панировочные</t>
  </si>
  <si>
    <t>Сыр</t>
  </si>
  <si>
    <t>Томатная паста</t>
  </si>
  <si>
    <t>Томаты свежие</t>
  </si>
  <si>
    <t>Тыква</t>
  </si>
  <si>
    <t>Фасоль</t>
  </si>
  <si>
    <t>Чай</t>
  </si>
  <si>
    <t>Чеснок</t>
  </si>
  <si>
    <t>Шиповник сухой</t>
  </si>
  <si>
    <t>Яблоки</t>
  </si>
  <si>
    <t>Язык говяжий</t>
  </si>
  <si>
    <t>Количество</t>
  </si>
  <si>
    <t>Среднее за завтрак, г</t>
  </si>
  <si>
    <t>Среднее за обед, г</t>
  </si>
  <si>
    <t>Среднее за рацион, г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</si>
  <si>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</si>
  <si>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</si>
  <si>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обед</t>
  </si>
  <si>
    <t>Среднее за день</t>
  </si>
  <si>
    <t>Крупа</t>
  </si>
  <si>
    <t>завтрак</t>
  </si>
  <si>
    <t>обед</t>
  </si>
  <si>
    <t>Мясо жилованное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</si>
  <si>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</si>
  <si>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</si>
  <si>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</si>
  <si>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</si>
  <si>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</si>
  <si>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Мука пшеничная</t>
  </si>
  <si>
    <t>Греча</t>
  </si>
  <si>
    <t>в т.ч. Пряники, печенье, вафли</t>
  </si>
  <si>
    <t>Манная</t>
  </si>
  <si>
    <t>Свинина</t>
  </si>
  <si>
    <t>Крупы</t>
  </si>
  <si>
    <t>Пшеничная</t>
  </si>
  <si>
    <t>Баранина</t>
  </si>
  <si>
    <t>Макаронные изделия</t>
  </si>
  <si>
    <t>Пшено</t>
  </si>
  <si>
    <t>Кролик</t>
  </si>
  <si>
    <t xml:space="preserve">Картофель  </t>
  </si>
  <si>
    <t>Перловая</t>
  </si>
  <si>
    <t xml:space="preserve">Овощи свежие (за искл. овощей закрытого грунта)  и консервированные </t>
  </si>
  <si>
    <t>Овсяная</t>
  </si>
  <si>
    <t>Колбасные изделия</t>
  </si>
  <si>
    <t>Овощи и зелень свежие закрытого грунта</t>
  </si>
  <si>
    <t>Мука овсяная</t>
  </si>
  <si>
    <t>Фрукты и ягоды свежие, замороженые</t>
  </si>
  <si>
    <t>Кукурузная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</si>
  <si>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</si>
  <si>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</si>
  <si>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</si>
  <si>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</si>
  <si>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</si>
  <si>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</si>
  <si>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</si>
  <si>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</si>
  <si>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</si>
  <si>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</si>
  <si>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</si>
  <si>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</si>
  <si>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Апельсины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</si>
  <si>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</si>
  <si>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</si>
  <si>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</si>
  <si>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</si>
  <si>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</si>
  <si>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Киви</t>
  </si>
  <si>
    <t>Консервы рыбные</t>
  </si>
  <si>
    <t>Рыба (филе) жирных сортов</t>
  </si>
  <si>
    <t>Колбасные изделия вареные для детского питания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</si>
  <si>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</si>
  <si>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</si>
  <si>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</si>
  <si>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</si>
  <si>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</si>
  <si>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Творог</t>
  </si>
  <si>
    <t>Филе кеты</t>
  </si>
  <si>
    <t>Слива</t>
  </si>
  <si>
    <t>Филе сельди</t>
  </si>
  <si>
    <t>Вишня</t>
  </si>
  <si>
    <t>Виноград</t>
  </si>
  <si>
    <t>Клюква</t>
  </si>
  <si>
    <t>Птица</t>
  </si>
  <si>
    <t>Брусника</t>
  </si>
  <si>
    <t xml:space="preserve">Яйцо (г) </t>
  </si>
  <si>
    <t>Ананас консервир.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</si>
  <si>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</si>
  <si>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</si>
  <si>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</si>
  <si>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</si>
  <si>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</si>
  <si>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 xml:space="preserve">Какао-порошок/коф.напиток 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</si>
  <si>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</si>
  <si>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</si>
  <si>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</si>
  <si>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</si>
  <si>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</si>
  <si>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>Крахмал</t>
  </si>
  <si>
    <t xml:space="preserve">Специи </t>
  </si>
  <si>
    <t>Мёд</t>
  </si>
  <si>
    <t>Зелень в ассортименте свежая</t>
  </si>
  <si>
    <t>Капуста свежая</t>
  </si>
  <si>
    <t>Фрукты и ягоды сушеные</t>
  </si>
  <si>
    <t>Яблоки сушеные</t>
  </si>
  <si>
    <t>Груши сушеные</t>
  </si>
  <si>
    <t>Баклажаны</t>
  </si>
  <si>
    <t>Смеси компотные</t>
  </si>
  <si>
    <t>Консервы овощные закусочные</t>
  </si>
  <si>
    <t>Корни петрушки, сельдерея</t>
  </si>
  <si>
    <t>Чернослив</t>
  </si>
  <si>
    <t>Изюм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</si>
  <si>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</si>
  <si>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</si>
  <si>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</si>
  <si>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</si>
  <si>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</si>
  <si>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Батон</t>
  </si>
  <si>
    <t>Яйцо</t>
  </si>
  <si>
    <t>Яичный порошок</t>
  </si>
  <si>
    <t>Меланж</t>
  </si>
  <si>
    <t>Наименование пищевого продукта или группы пищевых продуктов</t>
  </si>
  <si>
    <t>итого  за день</t>
  </si>
  <si>
    <t>% выполнения натруальных норм СанПиН 3590</t>
  </si>
  <si>
    <t>итого за завтрак</t>
  </si>
  <si>
    <t>итого  за обед</t>
  </si>
  <si>
    <t>Хлеб ржаной из обойной муки</t>
  </si>
  <si>
    <t>Хлеб пшеничный обогащенный</t>
  </si>
  <si>
    <t>Мука пшеничная обогащенная</t>
  </si>
  <si>
    <t>Крупы, бобовые</t>
  </si>
  <si>
    <t>Картофель очищенный</t>
  </si>
  <si>
    <t>Овощи очищенные</t>
  </si>
  <si>
    <t>Фрукты свежие</t>
  </si>
  <si>
    <t>Сухофрукты</t>
  </si>
  <si>
    <t>Соки плодоовощные, напитки витаминизированные</t>
  </si>
  <si>
    <t xml:space="preserve">Мясо жилованное </t>
  </si>
  <si>
    <t>Субпродукты 1 категории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</si>
  <si>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</si>
  <si>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</si>
  <si>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</si>
  <si>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</si>
  <si>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Дрожжи хлебопекарные</t>
  </si>
  <si>
    <t>Специи (для питания детей)</t>
  </si>
  <si>
    <t xml:space="preserve">Анализ выполнения натуральных норм выдачи пищевых продуктов </t>
  </si>
  <si>
    <t>За день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</si>
  <si>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</si>
  <si>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</si>
  <si>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</si>
  <si>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</si>
  <si>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</si>
  <si>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</si>
  <si>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</si>
  <si>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</si>
  <si>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</si>
  <si>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</si>
  <si>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</si>
  <si>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</si>
  <si>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</si>
  <si>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</si>
  <si>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</si>
  <si>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</si>
  <si>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</si>
  <si>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</si>
  <si>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</si>
  <si>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</si>
  <si>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</si>
  <si>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</si>
  <si>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</si>
  <si>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>Сахар и конд. изделия</t>
  </si>
  <si>
    <t>Кондитерские изделия</t>
  </si>
  <si>
    <t>Прочие</t>
  </si>
  <si>
    <t>Соль</t>
  </si>
  <si>
    <t>Специи</t>
  </si>
  <si>
    <t>Повидло, варенье, джем</t>
  </si>
  <si>
    <t>Филе индейки</t>
  </si>
  <si>
    <t>За Обед</t>
  </si>
  <si>
    <t>За Завтрак</t>
  </si>
  <si>
    <t>Чай с шиповником, 200/11</t>
  </si>
  <si>
    <t xml:space="preserve">Итого за: Завтрак </t>
  </si>
  <si>
    <t xml:space="preserve">Выполнение СанПиН, % от суточной нормы 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</si>
  <si>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</si>
  <si>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</si>
  <si>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</si>
  <si>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Возрастная группа </t>
  </si>
  <si>
    <t>Сезон</t>
  </si>
  <si>
    <t>осенне-зимний</t>
  </si>
  <si>
    <t>Яйцо куриное</t>
  </si>
  <si>
    <t>Сок фруктовый</t>
  </si>
  <si>
    <t>Ветчина</t>
  </si>
  <si>
    <t>Капуста морская</t>
  </si>
  <si>
    <t>Кунжут</t>
  </si>
  <si>
    <t>Мак</t>
  </si>
  <si>
    <t>Среднее за промежуточное питание</t>
  </si>
  <si>
    <t>промежуточное питание</t>
  </si>
  <si>
    <t xml:space="preserve">Молоко овсяное </t>
  </si>
  <si>
    <t>итого  за промежуточное питание</t>
  </si>
  <si>
    <t>Молоко овсяное</t>
  </si>
  <si>
    <t xml:space="preserve">Итого за Завтрак </t>
  </si>
  <si>
    <t>Булочка постная с кунжутом</t>
  </si>
  <si>
    <t>Булочка постная с маком</t>
  </si>
  <si>
    <t>71/М</t>
  </si>
  <si>
    <t>377/М/ССЖ</t>
  </si>
  <si>
    <t>349/М/ССЖ</t>
  </si>
  <si>
    <t>338/М</t>
  </si>
  <si>
    <t>376/М/ССЖ</t>
  </si>
  <si>
    <t>342/М/ССЖ</t>
  </si>
  <si>
    <t>Структура основного меню</t>
  </si>
  <si>
    <t>Структура меню Лактазная недостаточность</t>
  </si>
  <si>
    <t>№ рец.</t>
  </si>
  <si>
    <t>Масса порции</t>
  </si>
  <si>
    <t>Масло порционно</t>
  </si>
  <si>
    <t>10</t>
  </si>
  <si>
    <t>268</t>
  </si>
  <si>
    <t xml:space="preserve">Биточки мясные (конина) с томатным соусом </t>
  </si>
  <si>
    <t>204</t>
  </si>
  <si>
    <t>Рожки отварные с сыром</t>
  </si>
  <si>
    <t>180</t>
  </si>
  <si>
    <t>173</t>
  </si>
  <si>
    <t>Чай с лимоном</t>
  </si>
  <si>
    <t>377</t>
  </si>
  <si>
    <t>200</t>
  </si>
  <si>
    <t>40</t>
  </si>
  <si>
    <t>Сок 200 мл в инд.уп.</t>
  </si>
  <si>
    <t>348</t>
  </si>
  <si>
    <t>Итого за Завтрак</t>
  </si>
  <si>
    <t>Икра овощная</t>
  </si>
  <si>
    <t>60</t>
  </si>
  <si>
    <t>88/2011</t>
  </si>
  <si>
    <t>Щи из свежей капусты с картофелем</t>
  </si>
  <si>
    <t>291</t>
  </si>
  <si>
    <t>Плов из мяса птицы</t>
  </si>
  <si>
    <t>349</t>
  </si>
  <si>
    <t>Компот из сухофруктов</t>
  </si>
  <si>
    <t>Хлеб ржано-пшеничный</t>
  </si>
  <si>
    <t>Кислота аскорбиновая, 35 мг</t>
  </si>
  <si>
    <t>0,035</t>
  </si>
  <si>
    <t>406</t>
  </si>
  <si>
    <t>376</t>
  </si>
  <si>
    <t>Чай с сахаром</t>
  </si>
  <si>
    <t>Итого за Полдник</t>
  </si>
  <si>
    <t>1 630,035</t>
  </si>
  <si>
    <t>Кондитерское изделие</t>
  </si>
  <si>
    <t>Гуляш мясной</t>
  </si>
  <si>
    <t>174</t>
  </si>
  <si>
    <t>Каша рисовая молочная</t>
  </si>
  <si>
    <t>Макароны отварные</t>
  </si>
  <si>
    <t>384</t>
  </si>
  <si>
    <t>Какао из консервов "Какао со сгущенным молоком и сахаром"</t>
  </si>
  <si>
    <t>52</t>
  </si>
  <si>
    <t>Салат из свеклы отварной</t>
  </si>
  <si>
    <t>103</t>
  </si>
  <si>
    <t>Суп картофельный с вермишелью</t>
  </si>
  <si>
    <t>294</t>
  </si>
  <si>
    <t>Котлеты рубленые из мяса птицы</t>
  </si>
  <si>
    <t>128</t>
  </si>
  <si>
    <t>Картофельное пюре</t>
  </si>
  <si>
    <t>150</t>
  </si>
  <si>
    <t>Картофельное пюре (без молока с топленым маслом)</t>
  </si>
  <si>
    <t>357</t>
  </si>
  <si>
    <t>Кисель витаминизированный</t>
  </si>
  <si>
    <t>Сок</t>
  </si>
  <si>
    <t>Горошек зеленый отварной</t>
  </si>
  <si>
    <t>279</t>
  </si>
  <si>
    <t xml:space="preserve">Тефтели мясные с томатным соусом </t>
  </si>
  <si>
    <t>Каша гречневая вязкая</t>
  </si>
  <si>
    <t>65</t>
  </si>
  <si>
    <t>Салат из моркови с яблоком</t>
  </si>
  <si>
    <t>82</t>
  </si>
  <si>
    <t xml:space="preserve">Борщ из свежей капусты с картофелем </t>
  </si>
  <si>
    <t>289</t>
  </si>
  <si>
    <t>Рагу овощное из птицы</t>
  </si>
  <si>
    <t>342</t>
  </si>
  <si>
    <t>Компот ассорти</t>
  </si>
  <si>
    <t>424</t>
  </si>
  <si>
    <t>62</t>
  </si>
  <si>
    <t>Салат из моркови с сахаром</t>
  </si>
  <si>
    <t>210</t>
  </si>
  <si>
    <t>Омлет натуральный</t>
  </si>
  <si>
    <t>Омлет натуральный (без молока)</t>
  </si>
  <si>
    <t>67</t>
  </si>
  <si>
    <t>Винегрет овощной</t>
  </si>
  <si>
    <t>96</t>
  </si>
  <si>
    <t>Рассольник московский (крупа перловая)</t>
  </si>
  <si>
    <t>293</t>
  </si>
  <si>
    <t>Цыпленок запеченный</t>
  </si>
  <si>
    <t>202</t>
  </si>
  <si>
    <t>Рожки отварные</t>
  </si>
  <si>
    <t>415</t>
  </si>
  <si>
    <t>Булочка с кунжутом</t>
  </si>
  <si>
    <t>175</t>
  </si>
  <si>
    <t xml:space="preserve">Каша молочная "Дружба" </t>
  </si>
  <si>
    <t>Запеканка творожная</t>
  </si>
  <si>
    <t>Соус ягодный</t>
  </si>
  <si>
    <t>338</t>
  </si>
  <si>
    <t>Фрукт, 1 шт</t>
  </si>
  <si>
    <t>45</t>
  </si>
  <si>
    <t>Салат из белокочанной капусты</t>
  </si>
  <si>
    <t>102</t>
  </si>
  <si>
    <t>Суп картофельный с горохом</t>
  </si>
  <si>
    <t>Котлеты рубленые из мяса</t>
  </si>
  <si>
    <t>Компот из свежих яблок</t>
  </si>
  <si>
    <t>Булочка с маком</t>
  </si>
  <si>
    <t xml:space="preserve">Биточки мясные с томатным соусом </t>
  </si>
  <si>
    <t>хлеб пшеничный</t>
  </si>
  <si>
    <t>Кукуруза порционно</t>
  </si>
  <si>
    <t>260</t>
  </si>
  <si>
    <t>Гуляш из птицы</t>
  </si>
  <si>
    <t>171</t>
  </si>
  <si>
    <t>Каша рисовая рассыпчатая</t>
  </si>
  <si>
    <t>Сыр порционный</t>
  </si>
  <si>
    <t>15</t>
  </si>
  <si>
    <t>Гуляш</t>
  </si>
  <si>
    <t xml:space="preserve">Каша пшённая молочная </t>
  </si>
  <si>
    <t>Чай с сахаром и лимоном</t>
  </si>
  <si>
    <t>54</t>
  </si>
  <si>
    <t>Салат из свеклы с яблоками</t>
  </si>
  <si>
    <t>Шницель рубленый из мяса птицы</t>
  </si>
  <si>
    <t>188</t>
  </si>
  <si>
    <t>Запеканка рисовая с творогом и сгущенным молоком</t>
  </si>
  <si>
    <t>Запеканка из творога с соуос ягодным</t>
  </si>
  <si>
    <t>Чай с шиповником</t>
  </si>
  <si>
    <t>259</t>
  </si>
  <si>
    <t xml:space="preserve">Жаркое по-домашнему </t>
  </si>
  <si>
    <t>Джем</t>
  </si>
  <si>
    <t>20</t>
  </si>
  <si>
    <t>Поджарка мясная</t>
  </si>
  <si>
    <t>181</t>
  </si>
  <si>
    <t>Каша манная молочная</t>
  </si>
  <si>
    <t>Каша гречневая</t>
  </si>
  <si>
    <t>Салат из белокочанной капусты с кукурузой</t>
  </si>
  <si>
    <t>229</t>
  </si>
  <si>
    <t>Рыба, тушенная с овощами</t>
  </si>
  <si>
    <t>Котлеты рубленые из мяса птицы с соусом томатным</t>
  </si>
  <si>
    <t>Кисель из вишни</t>
  </si>
  <si>
    <t>Рагу из овощей с курицей</t>
  </si>
  <si>
    <t>куриное филе запеченное с соусом томатным</t>
  </si>
  <si>
    <t>Котлеты рубленые из мяса с соусом томатным</t>
  </si>
  <si>
    <t>Компот из вишни</t>
  </si>
  <si>
    <t>Шницель рубленый из мяса птицы с соусом томатным</t>
  </si>
  <si>
    <t>Проект  10-ти дневного меню диетического питания (лактазная недостаточность)</t>
  </si>
  <si>
    <t>Чай с сахаром, 200/11</t>
  </si>
  <si>
    <t>Рис отварной</t>
  </si>
  <si>
    <t>Кисель из вишни, 200/11</t>
  </si>
  <si>
    <t>268/М</t>
  </si>
  <si>
    <t>171/М</t>
  </si>
  <si>
    <t>74/М</t>
  </si>
  <si>
    <t>88/М</t>
  </si>
  <si>
    <t>291/М</t>
  </si>
  <si>
    <t>428/М</t>
  </si>
  <si>
    <t>260/М/ССЖ</t>
  </si>
  <si>
    <t>202/М</t>
  </si>
  <si>
    <t>52/М</t>
  </si>
  <si>
    <t>103/М</t>
  </si>
  <si>
    <t>295/М</t>
  </si>
  <si>
    <t>128/М</t>
  </si>
  <si>
    <t>279/М</t>
  </si>
  <si>
    <t>59/М</t>
  </si>
  <si>
    <t>82/М</t>
  </si>
  <si>
    <t>289/М</t>
  </si>
  <si>
    <t>62/М</t>
  </si>
  <si>
    <t>210/М</t>
  </si>
  <si>
    <t>67/М</t>
  </si>
  <si>
    <t>96/М</t>
  </si>
  <si>
    <t>293/М</t>
  </si>
  <si>
    <t>223/М</t>
  </si>
  <si>
    <t>45/М</t>
  </si>
  <si>
    <t>102/М</t>
  </si>
  <si>
    <t>269/М</t>
  </si>
  <si>
    <t>290/М</t>
  </si>
  <si>
    <t>172/М</t>
  </si>
  <si>
    <t>54/М</t>
  </si>
  <si>
    <t>294/М</t>
  </si>
  <si>
    <t>350/М/ССЖ</t>
  </si>
  <si>
    <t>259/М</t>
  </si>
  <si>
    <t>251/М</t>
  </si>
  <si>
    <t>46/М</t>
  </si>
  <si>
    <t>229/М</t>
  </si>
  <si>
    <t>Щи из капусты с картофелем на курином бульоне</t>
  </si>
  <si>
    <t>Плов с отварной птицей</t>
  </si>
  <si>
    <t>Суп картофельный с макаронами на курином бульоне</t>
  </si>
  <si>
    <t>Подгарнировка из зеленого горошка</t>
  </si>
  <si>
    <t>Салат из моркови с яблоками</t>
  </si>
  <si>
    <t>Борщ из капусты с картофелем на курином бульоне</t>
  </si>
  <si>
    <t>Рассольник ленинградский на курином бульоне</t>
  </si>
  <si>
    <t>Суп картофельный с горохом на м/к бульоне (конина)</t>
  </si>
  <si>
    <t>Подгарнировка из кукурузы консервированной</t>
  </si>
  <si>
    <t>Гуляш из курицы</t>
  </si>
  <si>
    <t>Суп картофельный с бобовыми (горохом) на курином бульоне</t>
  </si>
  <si>
    <t>Щи из свежей капусты с картофелем на мясном бульоне</t>
  </si>
  <si>
    <t>Борщ из капусты с картофелем на мясном бульоне</t>
  </si>
  <si>
    <t>Жаркое по-домашнему (конина)</t>
  </si>
  <si>
    <t>Поджарка мясная (конина)</t>
  </si>
  <si>
    <t>Рыба, тушеная в томате с овощами</t>
  </si>
  <si>
    <t>Итого за: Полдник</t>
  </si>
  <si>
    <t>За Полдник</t>
  </si>
  <si>
    <t>итого  за полник</t>
  </si>
  <si>
    <t>Среднее за полдник</t>
  </si>
  <si>
    <t>полдник</t>
  </si>
  <si>
    <t>Кабачки</t>
  </si>
  <si>
    <t>Кефир 2,5%</t>
  </si>
  <si>
    <t>Крахмал картофельный</t>
  </si>
  <si>
    <t>Крупа перловая</t>
  </si>
  <si>
    <t>Куры (тушка цыплята 1-й категории) Скурихин И.М.</t>
  </si>
  <si>
    <t>Лимонная кислота</t>
  </si>
  <si>
    <t>Масло сливочное топленое</t>
  </si>
  <si>
    <t>Минтай (филе)</t>
  </si>
  <si>
    <t>Мясо конина (бескостное)</t>
  </si>
  <si>
    <t xml:space="preserve">Сметана </t>
  </si>
  <si>
    <t>Творог 9%</t>
  </si>
  <si>
    <t>Среднее за полдник, г</t>
  </si>
  <si>
    <t>Конина</t>
  </si>
  <si>
    <t xml:space="preserve">Масло сливочное топленое </t>
  </si>
  <si>
    <t>День/неделя: Понедельник - 1 Старшие</t>
  </si>
  <si>
    <t>Итого за Понедельник - 1 Старшие</t>
  </si>
  <si>
    <t>День/неделя: Вторник - 1 Старшие</t>
  </si>
  <si>
    <t>Итого за Вторник - 1 Старшие</t>
  </si>
  <si>
    <t>День/неделя: Среда - 1 Старшие</t>
  </si>
  <si>
    <t>Итого за Среда - 1 Старшие</t>
  </si>
  <si>
    <t>День/неделя: Четверг - 1 Старшие</t>
  </si>
  <si>
    <t>Итого за Четверг - 1 Старшие</t>
  </si>
  <si>
    <t>День/неделя: Пятница - 1 Старшие</t>
  </si>
  <si>
    <t>Итого за Пятница - 1 Старшие</t>
  </si>
  <si>
    <t>День/неделя: Понедельник - 2 Старшие</t>
  </si>
  <si>
    <t>Итого за Понедельник - 2 Старшие</t>
  </si>
  <si>
    <t>День/неделя: Вторник - 2 Старшие</t>
  </si>
  <si>
    <t>Итого за Вторник - 2 Старшие</t>
  </si>
  <si>
    <t>День/неделя: Среда - 2 Старшие</t>
  </si>
  <si>
    <t>Итого за Среда - 2 Старшие</t>
  </si>
  <si>
    <t>День/неделя: Четверг - 2 Старшие</t>
  </si>
  <si>
    <t>Итого за Четверг - 2 Старшие</t>
  </si>
  <si>
    <t>День/неделя: Пятница - 2 Старшие</t>
  </si>
  <si>
    <t>Итого за Пятница - 2 Старшие</t>
  </si>
  <si>
    <t>Тефтели мясные (конина) с соусом томатным, 100/30</t>
  </si>
  <si>
    <t>Котлеты мясные (конина) с соусом томатным, 100/30</t>
  </si>
  <si>
    <t>Биточки мясные (конина) с соусом томатным, 100/30</t>
  </si>
  <si>
    <t>Котлеты из курицы с соусом томатным, 100/30</t>
  </si>
  <si>
    <t>Куриное филе запеченное с соусом томатным, 100/30</t>
  </si>
  <si>
    <t>Шницель куриный с соусом томатным, 100/30</t>
  </si>
  <si>
    <t>12-18 лет</t>
  </si>
  <si>
    <t>Компот из смеси сухофруктов, 200/11</t>
  </si>
  <si>
    <t>Компот из свежих яблок, 200/11</t>
  </si>
  <si>
    <t>Компот из вишни, 200/11</t>
  </si>
  <si>
    <t>Запеканка из творога с соусом ягодным, 200/50</t>
  </si>
  <si>
    <t>1 910</t>
  </si>
  <si>
    <t>Расчёт ХЭХ 10-ти дневного меню диетического питания (лактазная недостаточность) возрастная категория 12-18 лет</t>
  </si>
  <si>
    <t>Показатели соотношения пищевых веществ и энергии  10-ти дневного меню диетического питания (лактазная недостаточность) возрастная категория 12-18 лет</t>
  </si>
  <si>
    <t>Справочно: Нетто кратко по приёмам пищи типового 10-ти дневного меню диетического питания (лактазная недостаточность) возрастная категория 12-18 лет</t>
  </si>
  <si>
    <t>Анализ выполнения натуральных норм выдачи пищевых продуктов для 10-ти дневного меню диетического питания (лактазная недостаточность) возрастная категория 12-18 лет</t>
  </si>
  <si>
    <t>12-18 года СанПиН 3590</t>
  </si>
  <si>
    <t>возраст детей 12-18 лет</t>
  </si>
  <si>
    <t>3 000</t>
  </si>
  <si>
    <t>4 001,28</t>
  </si>
  <si>
    <t>1 827,84</t>
  </si>
  <si>
    <t>1 573,22</t>
  </si>
  <si>
    <t>18 790</t>
  </si>
  <si>
    <t>2 830</t>
  </si>
  <si>
    <t>19 852</t>
  </si>
  <si>
    <t>14 549</t>
  </si>
  <si>
    <t>4 523</t>
  </si>
  <si>
    <t>11 163</t>
  </si>
  <si>
    <t>3 588</t>
  </si>
  <si>
    <t>1 879</t>
  </si>
  <si>
    <t>1 985</t>
  </si>
  <si>
    <t>1 455</t>
  </si>
  <si>
    <t>1 116</t>
  </si>
  <si>
    <t>1 960</t>
  </si>
  <si>
    <t>Ведомость контроля за рационом питания 10-ти дневного меню диетического питания (лактазная недостаточность возрастная категория 12-18 лет</t>
  </si>
</sst>
</file>

<file path=xl/styles.xml><?xml version="1.0" encoding="utf-8"?>
<styleSheet xmlns="http://schemas.openxmlformats.org/spreadsheetml/2006/main">
  <numFmts count="5">
    <numFmt numFmtId="164" formatCode="_-* #,##0.00\ _₽_-;\-* #,##0.00\ _₽_-;_-* \-??\ _₽_-;_-@_-"/>
    <numFmt numFmtId="165" formatCode="0.0"/>
    <numFmt numFmtId="166" formatCode="0.0000"/>
    <numFmt numFmtId="167" formatCode="0.000"/>
    <numFmt numFmtId="168" formatCode="0&quot;%&quot;"/>
  </numFmts>
  <fonts count="36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i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1"/>
      <color rgb="FFFF6600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color rgb="FF00B0F0"/>
      <name val="Arial Narrow"/>
      <family val="2"/>
      <charset val="204"/>
    </font>
    <font>
      <b/>
      <sz val="11"/>
      <color rgb="FF00B0F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8"/>
      <name val="Arial"/>
      <family val="2"/>
    </font>
    <font>
      <sz val="11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i/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0" fontId="6" fillId="0" borderId="0"/>
    <xf numFmtId="0" fontId="7" fillId="0" borderId="0"/>
    <xf numFmtId="0" fontId="11" fillId="0" borderId="0"/>
    <xf numFmtId="9" fontId="11" fillId="0" borderId="0" applyBorder="0" applyProtection="0"/>
    <xf numFmtId="9" fontId="12" fillId="0" borderId="0" applyBorder="0" applyProtection="0"/>
    <xf numFmtId="0" fontId="6" fillId="0" borderId="0"/>
    <xf numFmtId="164" fontId="8" fillId="0" borderId="0" applyBorder="0" applyProtection="0"/>
    <xf numFmtId="0" fontId="5" fillId="0" borderId="0"/>
    <xf numFmtId="0" fontId="32" fillId="0" borderId="0"/>
    <xf numFmtId="0" fontId="4" fillId="0" borderId="0"/>
    <xf numFmtId="0" fontId="3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0">
    <xf numFmtId="0" fontId="0" fillId="0" borderId="0" xfId="0"/>
    <xf numFmtId="0" fontId="0" fillId="2" borderId="0" xfId="0" applyFill="1"/>
    <xf numFmtId="0" fontId="16" fillId="3" borderId="0" xfId="1" applyFont="1" applyFill="1" applyAlignment="1">
      <alignment horizontal="left"/>
    </xf>
    <xf numFmtId="0" fontId="16" fillId="3" borderId="0" xfId="10" applyFont="1" applyFill="1" applyAlignment="1">
      <alignment vertical="top"/>
    </xf>
    <xf numFmtId="0" fontId="16" fillId="3" borderId="0" xfId="1" applyFont="1" applyFill="1"/>
    <xf numFmtId="2" fontId="14" fillId="3" borderId="1" xfId="3" applyNumberFormat="1" applyFont="1" applyFill="1" applyBorder="1" applyAlignment="1">
      <alignment vertical="center" wrapText="1"/>
    </xf>
    <xf numFmtId="2" fontId="14" fillId="3" borderId="1" xfId="14" applyNumberFormat="1" applyFont="1" applyFill="1" applyBorder="1" applyAlignment="1" applyProtection="1">
      <alignment vertical="center" wrapText="1"/>
    </xf>
    <xf numFmtId="2" fontId="14" fillId="3" borderId="16" xfId="14" applyNumberFormat="1" applyFont="1" applyFill="1" applyBorder="1" applyAlignment="1" applyProtection="1">
      <alignment vertical="center" wrapText="1"/>
    </xf>
    <xf numFmtId="2" fontId="13" fillId="3" borderId="1" xfId="3" applyNumberFormat="1" applyFont="1" applyFill="1" applyBorder="1" applyAlignment="1">
      <alignment vertical="center" wrapText="1"/>
    </xf>
    <xf numFmtId="2" fontId="13" fillId="3" borderId="16" xfId="3" applyNumberFormat="1" applyFont="1" applyFill="1" applyBorder="1" applyAlignment="1">
      <alignment vertical="center" wrapText="1"/>
    </xf>
    <xf numFmtId="0" fontId="13" fillId="3" borderId="0" xfId="3" applyFont="1" applyFill="1"/>
    <xf numFmtId="0" fontId="14" fillId="3" borderId="0" xfId="3" applyFont="1" applyFill="1"/>
    <xf numFmtId="0" fontId="29" fillId="3" borderId="0" xfId="3" applyFont="1" applyFill="1"/>
    <xf numFmtId="0" fontId="13" fillId="3" borderId="0" xfId="3" applyFont="1" applyFill="1" applyAlignment="1">
      <alignment horizontal="right"/>
    </xf>
    <xf numFmtId="0" fontId="29" fillId="3" borderId="0" xfId="3" applyFont="1" applyFill="1" applyAlignment="1">
      <alignment vertical="center" wrapText="1"/>
    </xf>
    <xf numFmtId="0" fontId="13" fillId="3" borderId="0" xfId="3" applyFont="1" applyFill="1" applyAlignment="1">
      <alignment vertical="center" wrapText="1"/>
    </xf>
    <xf numFmtId="0" fontId="14" fillId="3" borderId="0" xfId="3" applyFont="1" applyFill="1" applyAlignment="1">
      <alignment vertical="center" wrapText="1"/>
    </xf>
    <xf numFmtId="0" fontId="19" fillId="3" borderId="0" xfId="3" applyFont="1" applyFill="1"/>
    <xf numFmtId="0" fontId="13" fillId="3" borderId="1" xfId="3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13" fillId="3" borderId="1" xfId="3" applyFont="1" applyFill="1" applyBorder="1" applyAlignment="1">
      <alignment vertical="center" wrapText="1"/>
    </xf>
    <xf numFmtId="2" fontId="13" fillId="3" borderId="1" xfId="3" applyNumberFormat="1" applyFont="1" applyFill="1" applyBorder="1" applyAlignment="1">
      <alignment horizontal="right" vertical="center" wrapText="1"/>
    </xf>
    <xf numFmtId="2" fontId="13" fillId="3" borderId="16" xfId="3" applyNumberFormat="1" applyFont="1" applyFill="1" applyBorder="1" applyAlignment="1">
      <alignment horizontal="right" vertical="center" wrapText="1"/>
    </xf>
    <xf numFmtId="2" fontId="14" fillId="3" borderId="1" xfId="14" applyNumberFormat="1" applyFont="1" applyFill="1" applyBorder="1" applyAlignment="1" applyProtection="1">
      <alignment horizontal="right" vertical="center" wrapText="1"/>
    </xf>
    <xf numFmtId="2" fontId="29" fillId="3" borderId="0" xfId="3" applyNumberFormat="1" applyFont="1" applyFill="1" applyAlignment="1">
      <alignment vertical="center" wrapText="1"/>
    </xf>
    <xf numFmtId="2" fontId="13" fillId="3" borderId="0" xfId="3" applyNumberFormat="1" applyFont="1" applyFill="1" applyAlignment="1">
      <alignment vertical="center" wrapText="1"/>
    </xf>
    <xf numFmtId="2" fontId="13" fillId="3" borderId="0" xfId="3" applyNumberFormat="1" applyFont="1" applyFill="1"/>
    <xf numFmtId="2" fontId="14" fillId="3" borderId="16" xfId="14" applyNumberFormat="1" applyFont="1" applyFill="1" applyBorder="1" applyAlignment="1" applyProtection="1">
      <alignment horizontal="right" vertical="center" wrapText="1"/>
    </xf>
    <xf numFmtId="2" fontId="13" fillId="3" borderId="0" xfId="3" applyNumberFormat="1" applyFont="1" applyFill="1" applyBorder="1" applyAlignment="1">
      <alignment vertical="center" wrapText="1"/>
    </xf>
    <xf numFmtId="2" fontId="19" fillId="3" borderId="0" xfId="3" applyNumberFormat="1" applyFont="1" applyFill="1"/>
    <xf numFmtId="2" fontId="14" fillId="3" borderId="1" xfId="3" applyNumberFormat="1" applyFont="1" applyFill="1" applyBorder="1" applyAlignment="1">
      <alignment horizontal="center" vertical="center" wrapText="1"/>
    </xf>
    <xf numFmtId="2" fontId="14" fillId="3" borderId="0" xfId="3" applyNumberFormat="1" applyFont="1" applyFill="1" applyAlignment="1">
      <alignment vertical="center" wrapText="1"/>
    </xf>
    <xf numFmtId="0" fontId="13" fillId="3" borderId="16" xfId="3" applyFont="1" applyFill="1" applyBorder="1" applyAlignment="1">
      <alignment vertical="center" wrapText="1"/>
    </xf>
    <xf numFmtId="2" fontId="13" fillId="3" borderId="16" xfId="3" applyNumberFormat="1" applyFont="1" applyFill="1" applyBorder="1" applyAlignment="1">
      <alignment horizontal="center" vertical="center" wrapText="1"/>
    </xf>
    <xf numFmtId="2" fontId="14" fillId="3" borderId="16" xfId="3" applyNumberFormat="1" applyFont="1" applyFill="1" applyBorder="1" applyAlignment="1">
      <alignment horizontal="center" vertical="center" wrapText="1"/>
    </xf>
    <xf numFmtId="2" fontId="14" fillId="3" borderId="16" xfId="3" applyNumberFormat="1" applyFont="1" applyFill="1" applyBorder="1" applyAlignment="1">
      <alignment vertical="center" wrapText="1"/>
    </xf>
    <xf numFmtId="2" fontId="21" fillId="3" borderId="0" xfId="3" applyNumberFormat="1" applyFont="1" applyFill="1"/>
    <xf numFmtId="2" fontId="29" fillId="3" borderId="0" xfId="3" applyNumberFormat="1" applyFont="1" applyFill="1"/>
    <xf numFmtId="166" fontId="13" fillId="3" borderId="1" xfId="3" applyNumberFormat="1" applyFont="1" applyFill="1" applyBorder="1" applyAlignment="1">
      <alignment horizontal="right" vertical="center" wrapText="1"/>
    </xf>
    <xf numFmtId="2" fontId="14" fillId="3" borderId="1" xfId="3" applyNumberFormat="1" applyFont="1" applyFill="1" applyBorder="1" applyAlignment="1">
      <alignment horizontal="right"/>
    </xf>
    <xf numFmtId="0" fontId="22" fillId="3" borderId="0" xfId="3" applyFont="1" applyFill="1" applyAlignment="1">
      <alignment vertical="center" wrapText="1"/>
    </xf>
    <xf numFmtId="2" fontId="16" fillId="3" borderId="0" xfId="3" applyNumberFormat="1" applyFont="1" applyFill="1" applyAlignment="1">
      <alignment vertical="center" wrapText="1"/>
    </xf>
    <xf numFmtId="2" fontId="22" fillId="3" borderId="0" xfId="3" applyNumberFormat="1" applyFont="1" applyFill="1" applyAlignment="1">
      <alignment vertical="center" wrapText="1"/>
    </xf>
    <xf numFmtId="2" fontId="19" fillId="3" borderId="0" xfId="3" applyNumberFormat="1" applyFont="1" applyFill="1" applyAlignment="1">
      <alignment vertical="center" wrapText="1"/>
    </xf>
    <xf numFmtId="0" fontId="20" fillId="3" borderId="0" xfId="3" applyFont="1" applyFill="1" applyAlignment="1">
      <alignment vertical="center" wrapText="1"/>
    </xf>
    <xf numFmtId="2" fontId="20" fillId="3" borderId="0" xfId="3" applyNumberFormat="1" applyFont="1" applyFill="1" applyAlignment="1">
      <alignment vertical="center" wrapText="1"/>
    </xf>
    <xf numFmtId="0" fontId="20" fillId="3" borderId="0" xfId="3" applyFont="1" applyFill="1"/>
    <xf numFmtId="2" fontId="20" fillId="3" borderId="0" xfId="3" applyNumberFormat="1" applyFont="1" applyFill="1"/>
    <xf numFmtId="2" fontId="23" fillId="3" borderId="0" xfId="3" applyNumberFormat="1" applyFont="1" applyFill="1"/>
    <xf numFmtId="2" fontId="13" fillId="3" borderId="1" xfId="3" applyNumberFormat="1" applyFont="1" applyFill="1" applyBorder="1"/>
    <xf numFmtId="2" fontId="13" fillId="3" borderId="16" xfId="3" applyNumberFormat="1" applyFont="1" applyFill="1" applyBorder="1"/>
    <xf numFmtId="2" fontId="22" fillId="3" borderId="0" xfId="3" applyNumberFormat="1" applyFont="1" applyFill="1"/>
    <xf numFmtId="2" fontId="28" fillId="3" borderId="0" xfId="3" applyNumberFormat="1" applyFont="1" applyFill="1"/>
    <xf numFmtId="2" fontId="14" fillId="3" borderId="0" xfId="3" applyNumberFormat="1" applyFont="1" applyFill="1"/>
    <xf numFmtId="2" fontId="30" fillId="3" borderId="0" xfId="3" applyNumberFormat="1" applyFont="1" applyFill="1"/>
    <xf numFmtId="167" fontId="20" fillId="3" borderId="0" xfId="3" applyNumberFormat="1" applyFont="1" applyFill="1"/>
    <xf numFmtId="167" fontId="23" fillId="3" borderId="0" xfId="3" applyNumberFormat="1" applyFont="1" applyFill="1"/>
    <xf numFmtId="167" fontId="13" fillId="3" borderId="0" xfId="3" applyNumberFormat="1" applyFont="1" applyFill="1"/>
    <xf numFmtId="167" fontId="14" fillId="3" borderId="0" xfId="3" applyNumberFormat="1" applyFont="1" applyFill="1"/>
    <xf numFmtId="0" fontId="16" fillId="3" borderId="0" xfId="6" applyFont="1" applyFill="1" applyAlignment="1">
      <alignment vertical="center"/>
    </xf>
    <xf numFmtId="0" fontId="16" fillId="3" borderId="0" xfId="6" applyFont="1" applyFill="1" applyAlignment="1">
      <alignment horizontal="center" vertical="center"/>
    </xf>
    <xf numFmtId="2" fontId="16" fillId="3" borderId="0" xfId="6" applyNumberFormat="1" applyFont="1" applyFill="1" applyAlignment="1">
      <alignment vertical="center"/>
    </xf>
    <xf numFmtId="0" fontId="16" fillId="2" borderId="0" xfId="6" applyFont="1" applyFill="1" applyAlignment="1">
      <alignment horizontal="center" vertical="center"/>
    </xf>
    <xf numFmtId="0" fontId="15" fillId="3" borderId="0" xfId="6" applyFont="1" applyFill="1" applyAlignment="1">
      <alignment horizontal="center" vertical="center"/>
    </xf>
    <xf numFmtId="0" fontId="18" fillId="3" borderId="0" xfId="6" applyFont="1" applyFill="1" applyAlignment="1">
      <alignment vertical="center"/>
    </xf>
    <xf numFmtId="0" fontId="13" fillId="3" borderId="0" xfId="6" applyFont="1" applyFill="1" applyAlignment="1">
      <alignment horizontal="right" vertical="center"/>
    </xf>
    <xf numFmtId="0" fontId="24" fillId="3" borderId="0" xfId="6" applyFont="1" applyFill="1" applyAlignment="1">
      <alignment vertical="center"/>
    </xf>
    <xf numFmtId="0" fontId="25" fillId="3" borderId="0" xfId="6" applyFont="1" applyFill="1" applyAlignment="1">
      <alignment horizontal="left" vertical="center"/>
    </xf>
    <xf numFmtId="0" fontId="25" fillId="3" borderId="0" xfId="6" applyFont="1" applyFill="1" applyAlignment="1">
      <alignment horizontal="center" vertical="center"/>
    </xf>
    <xf numFmtId="2" fontId="25" fillId="3" borderId="0" xfId="6" applyNumberFormat="1" applyFont="1" applyFill="1" applyAlignment="1">
      <alignment horizontal="left" vertical="center"/>
    </xf>
    <xf numFmtId="0" fontId="24" fillId="3" borderId="0" xfId="6" applyFont="1" applyFill="1" applyAlignment="1">
      <alignment horizontal="center" vertical="center"/>
    </xf>
    <xf numFmtId="0" fontId="24" fillId="2" borderId="0" xfId="6" applyFont="1" applyFill="1" applyAlignment="1">
      <alignment horizontal="center" vertical="center"/>
    </xf>
    <xf numFmtId="2" fontId="24" fillId="3" borderId="0" xfId="6" applyNumberFormat="1" applyFont="1" applyFill="1" applyAlignment="1">
      <alignment vertical="center"/>
    </xf>
    <xf numFmtId="0" fontId="13" fillId="3" borderId="5" xfId="6" applyFont="1" applyFill="1" applyBorder="1" applyAlignment="1">
      <alignment horizontal="center" vertical="center" wrapText="1"/>
    </xf>
    <xf numFmtId="0" fontId="14" fillId="3" borderId="6" xfId="6" applyFont="1" applyFill="1" applyBorder="1" applyAlignment="1">
      <alignment horizontal="center" vertical="center" textRotation="90" wrapText="1"/>
    </xf>
    <xf numFmtId="2" fontId="14" fillId="3" borderId="6" xfId="6" applyNumberFormat="1" applyFont="1" applyFill="1" applyBorder="1" applyAlignment="1">
      <alignment horizontal="center" vertical="center" textRotation="90" wrapText="1"/>
    </xf>
    <xf numFmtId="0" fontId="13" fillId="3" borderId="7" xfId="6" applyFont="1" applyFill="1" applyBorder="1" applyAlignment="1">
      <alignment horizontal="center" vertical="center" textRotation="90" wrapText="1"/>
    </xf>
    <xf numFmtId="0" fontId="14" fillId="2" borderId="5" xfId="6" applyFont="1" applyFill="1" applyBorder="1" applyAlignment="1">
      <alignment horizontal="center" vertical="center" textRotation="90" wrapText="1"/>
    </xf>
    <xf numFmtId="0" fontId="13" fillId="3" borderId="16" xfId="6" applyFont="1" applyFill="1" applyBorder="1" applyAlignment="1">
      <alignment horizontal="center" vertical="center" textRotation="90" wrapText="1"/>
    </xf>
    <xf numFmtId="0" fontId="14" fillId="3" borderId="16" xfId="6" applyFont="1" applyFill="1" applyBorder="1" applyAlignment="1">
      <alignment horizontal="center" vertical="center" textRotation="90" wrapText="1"/>
    </xf>
    <xf numFmtId="0" fontId="14" fillId="3" borderId="20" xfId="6" applyFont="1" applyFill="1" applyBorder="1" applyAlignment="1">
      <alignment horizontal="center" vertical="center" textRotation="90" wrapText="1"/>
    </xf>
    <xf numFmtId="0" fontId="14" fillId="3" borderId="5" xfId="6" applyFont="1" applyFill="1" applyBorder="1" applyAlignment="1">
      <alignment horizontal="center" vertical="center" textRotation="90" wrapText="1"/>
    </xf>
    <xf numFmtId="0" fontId="13" fillId="3" borderId="8" xfId="6" applyFont="1" applyFill="1" applyBorder="1" applyAlignment="1">
      <alignment vertical="center" wrapText="1"/>
    </xf>
    <xf numFmtId="165" fontId="13" fillId="3" borderId="9" xfId="6" applyNumberFormat="1" applyFont="1" applyFill="1" applyBorder="1" applyAlignment="1">
      <alignment vertical="center"/>
    </xf>
    <xf numFmtId="2" fontId="17" fillId="3" borderId="9" xfId="6" applyNumberFormat="1" applyFont="1" applyFill="1" applyBorder="1" applyAlignment="1">
      <alignment horizontal="center" vertical="center"/>
    </xf>
    <xf numFmtId="9" fontId="16" fillId="3" borderId="9" xfId="12" applyFont="1" applyFill="1" applyBorder="1" applyAlignment="1" applyProtection="1">
      <alignment horizontal="center" vertical="center"/>
    </xf>
    <xf numFmtId="165" fontId="17" fillId="2" borderId="9" xfId="6" applyNumberFormat="1" applyFont="1" applyFill="1" applyBorder="1" applyAlignment="1">
      <alignment horizontal="center" vertical="center"/>
    </xf>
    <xf numFmtId="9" fontId="16" fillId="3" borderId="19" xfId="12" applyFont="1" applyFill="1" applyBorder="1" applyAlignment="1" applyProtection="1">
      <alignment horizontal="center" vertical="center"/>
    </xf>
    <xf numFmtId="165" fontId="17" fillId="3" borderId="19" xfId="12" applyNumberFormat="1" applyFont="1" applyFill="1" applyBorder="1" applyAlignment="1" applyProtection="1">
      <alignment horizontal="center" vertical="center"/>
    </xf>
    <xf numFmtId="165" fontId="17" fillId="3" borderId="9" xfId="6" applyNumberFormat="1" applyFont="1" applyFill="1" applyBorder="1" applyAlignment="1">
      <alignment horizontal="center" vertical="center"/>
    </xf>
    <xf numFmtId="9" fontId="16" fillId="3" borderId="10" xfId="12" applyFont="1" applyFill="1" applyBorder="1" applyAlignment="1" applyProtection="1">
      <alignment horizontal="center" vertical="center"/>
    </xf>
    <xf numFmtId="0" fontId="13" fillId="3" borderId="11" xfId="6" applyFont="1" applyFill="1" applyBorder="1" applyAlignment="1">
      <alignment vertical="center" wrapText="1"/>
    </xf>
    <xf numFmtId="165" fontId="13" fillId="3" borderId="1" xfId="6" applyNumberFormat="1" applyFont="1" applyFill="1" applyBorder="1" applyAlignment="1">
      <alignment vertical="center"/>
    </xf>
    <xf numFmtId="9" fontId="16" fillId="3" borderId="1" xfId="12" applyFont="1" applyFill="1" applyBorder="1" applyAlignment="1" applyProtection="1">
      <alignment horizontal="center" vertical="center"/>
    </xf>
    <xf numFmtId="165" fontId="17" fillId="2" borderId="1" xfId="6" applyNumberFormat="1" applyFont="1" applyFill="1" applyBorder="1" applyAlignment="1">
      <alignment horizontal="center" vertical="center"/>
    </xf>
    <xf numFmtId="9" fontId="16" fillId="3" borderId="12" xfId="12" applyFont="1" applyFill="1" applyBorder="1" applyAlignment="1" applyProtection="1">
      <alignment horizontal="center" vertical="center"/>
    </xf>
    <xf numFmtId="165" fontId="13" fillId="3" borderId="16" xfId="6" applyNumberFormat="1" applyFont="1" applyFill="1" applyBorder="1" applyAlignment="1">
      <alignment vertical="center"/>
    </xf>
    <xf numFmtId="9" fontId="16" fillId="3" borderId="16" xfId="12" applyFont="1" applyFill="1" applyBorder="1" applyAlignment="1" applyProtection="1">
      <alignment horizontal="center" vertical="center"/>
    </xf>
    <xf numFmtId="165" fontId="17" fillId="2" borderId="16" xfId="6" applyNumberFormat="1" applyFont="1" applyFill="1" applyBorder="1" applyAlignment="1">
      <alignment horizontal="center" vertical="center"/>
    </xf>
    <xf numFmtId="0" fontId="17" fillId="3" borderId="0" xfId="6" applyFont="1" applyFill="1" applyAlignment="1">
      <alignment vertical="center"/>
    </xf>
    <xf numFmtId="0" fontId="18" fillId="3" borderId="13" xfId="6" applyFont="1" applyFill="1" applyBorder="1" applyAlignment="1">
      <alignment vertical="center"/>
    </xf>
    <xf numFmtId="165" fontId="18" fillId="3" borderId="14" xfId="6" applyNumberFormat="1" applyFont="1" applyFill="1" applyBorder="1" applyAlignment="1">
      <alignment vertical="center"/>
    </xf>
    <xf numFmtId="2" fontId="26" fillId="3" borderId="14" xfId="6" applyNumberFormat="1" applyFont="1" applyFill="1" applyBorder="1" applyAlignment="1">
      <alignment horizontal="center" vertical="center"/>
    </xf>
    <xf numFmtId="0" fontId="18" fillId="3" borderId="14" xfId="6" applyFont="1" applyFill="1" applyBorder="1" applyAlignment="1">
      <alignment vertical="center"/>
    </xf>
    <xf numFmtId="165" fontId="26" fillId="2" borderId="14" xfId="6" applyNumberFormat="1" applyFont="1" applyFill="1" applyBorder="1" applyAlignment="1">
      <alignment horizontal="center" vertical="center"/>
    </xf>
    <xf numFmtId="165" fontId="26" fillId="3" borderId="14" xfId="6" applyNumberFormat="1" applyFont="1" applyFill="1" applyBorder="1" applyAlignment="1">
      <alignment vertical="center"/>
    </xf>
    <xf numFmtId="165" fontId="26" fillId="3" borderId="14" xfId="6" applyNumberFormat="1" applyFont="1" applyFill="1" applyBorder="1" applyAlignment="1">
      <alignment horizontal="center" vertical="center"/>
    </xf>
    <xf numFmtId="0" fontId="18" fillId="3" borderId="15" xfId="6" applyFont="1" applyFill="1" applyBorder="1" applyAlignment="1">
      <alignment vertical="center"/>
    </xf>
    <xf numFmtId="2" fontId="18" fillId="3" borderId="0" xfId="6" applyNumberFormat="1" applyFont="1" applyFill="1" applyAlignment="1">
      <alignment vertical="center"/>
    </xf>
    <xf numFmtId="0" fontId="18" fillId="2" borderId="0" xfId="6" applyFont="1" applyFill="1" applyAlignment="1">
      <alignment vertical="center"/>
    </xf>
    <xf numFmtId="0" fontId="13" fillId="3" borderId="0" xfId="6" applyFont="1" applyFill="1"/>
    <xf numFmtId="0" fontId="13" fillId="3" borderId="0" xfId="6" applyFont="1" applyFill="1" applyAlignment="1">
      <alignment horizontal="right"/>
    </xf>
    <xf numFmtId="0" fontId="14" fillId="3" borderId="0" xfId="6" applyFont="1" applyFill="1" applyBorder="1" applyAlignment="1">
      <alignment horizontal="center" vertical="center" wrapText="1"/>
    </xf>
    <xf numFmtId="0" fontId="14" fillId="3" borderId="0" xfId="6" applyFont="1" applyFill="1"/>
    <xf numFmtId="0" fontId="14" fillId="3" borderId="0" xfId="6" applyFont="1" applyFill="1" applyBorder="1" applyAlignment="1">
      <alignment horizontal="center"/>
    </xf>
    <xf numFmtId="0" fontId="14" fillId="3" borderId="1" xfId="6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left" vertical="center" wrapText="1"/>
    </xf>
    <xf numFmtId="2" fontId="14" fillId="3" borderId="1" xfId="6" applyNumberFormat="1" applyFont="1" applyFill="1" applyBorder="1" applyAlignment="1">
      <alignment horizontal="center" vertical="center" wrapText="1"/>
    </xf>
    <xf numFmtId="165" fontId="14" fillId="3" borderId="1" xfId="6" applyNumberFormat="1" applyFont="1" applyFill="1" applyBorder="1" applyAlignment="1">
      <alignment horizontal="center" vertical="center" wrapText="1"/>
    </xf>
    <xf numFmtId="2" fontId="14" fillId="3" borderId="0" xfId="6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left" vertical="center" wrapText="1"/>
    </xf>
    <xf numFmtId="2" fontId="13" fillId="3" borderId="1" xfId="6" applyNumberFormat="1" applyFont="1" applyFill="1" applyBorder="1" applyAlignment="1">
      <alignment horizontal="center" vertical="center" wrapText="1"/>
    </xf>
    <xf numFmtId="1" fontId="13" fillId="3" borderId="1" xfId="6" applyNumberFormat="1" applyFont="1" applyFill="1" applyBorder="1" applyAlignment="1">
      <alignment horizontal="center" vertical="center" wrapText="1"/>
    </xf>
    <xf numFmtId="165" fontId="13" fillId="3" borderId="1" xfId="6" applyNumberFormat="1" applyFont="1" applyFill="1" applyBorder="1" applyAlignment="1">
      <alignment horizontal="center" vertical="center" wrapText="1"/>
    </xf>
    <xf numFmtId="2" fontId="13" fillId="3" borderId="0" xfId="6" applyNumberFormat="1" applyFont="1" applyFill="1" applyBorder="1" applyAlignment="1">
      <alignment horizontal="center" vertical="center" wrapText="1"/>
    </xf>
    <xf numFmtId="1" fontId="14" fillId="3" borderId="1" xfId="6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165" fontId="14" fillId="3" borderId="1" xfId="6" applyNumberFormat="1" applyFont="1" applyFill="1" applyBorder="1" applyAlignment="1">
      <alignment horizontal="left" vertical="center" wrapText="1"/>
    </xf>
    <xf numFmtId="0" fontId="14" fillId="3" borderId="0" xfId="6" applyFont="1" applyFill="1" applyBorder="1" applyAlignment="1">
      <alignment horizontal="left" vertical="center" wrapText="1"/>
    </xf>
    <xf numFmtId="0" fontId="13" fillId="3" borderId="16" xfId="6" applyFont="1" applyFill="1" applyBorder="1" applyAlignment="1">
      <alignment horizontal="left" vertical="center" wrapText="1"/>
    </xf>
    <xf numFmtId="2" fontId="13" fillId="3" borderId="4" xfId="6" applyNumberFormat="1" applyFont="1" applyFill="1" applyBorder="1" applyAlignment="1">
      <alignment horizontal="center" vertical="center" wrapText="1"/>
    </xf>
    <xf numFmtId="1" fontId="13" fillId="3" borderId="4" xfId="6" applyNumberFormat="1" applyFont="1" applyFill="1" applyBorder="1" applyAlignment="1">
      <alignment horizontal="center" vertical="center" wrapText="1"/>
    </xf>
    <xf numFmtId="165" fontId="13" fillId="3" borderId="4" xfId="6" applyNumberFormat="1" applyFont="1" applyFill="1" applyBorder="1" applyAlignment="1">
      <alignment horizontal="center" vertical="center" wrapText="1"/>
    </xf>
    <xf numFmtId="2" fontId="13" fillId="3" borderId="2" xfId="6" applyNumberFormat="1" applyFont="1" applyFill="1" applyBorder="1" applyAlignment="1">
      <alignment horizontal="center" vertical="center" wrapText="1"/>
    </xf>
    <xf numFmtId="2" fontId="13" fillId="3" borderId="16" xfId="6" applyNumberFormat="1" applyFont="1" applyFill="1" applyBorder="1" applyAlignment="1">
      <alignment horizontal="center" vertical="center" wrapText="1"/>
    </xf>
    <xf numFmtId="165" fontId="13" fillId="3" borderId="16" xfId="6" applyNumberFormat="1" applyFont="1" applyFill="1" applyBorder="1" applyAlignment="1">
      <alignment horizontal="center" vertical="center" wrapText="1"/>
    </xf>
    <xf numFmtId="1" fontId="13" fillId="3" borderId="16" xfId="6" applyNumberFormat="1" applyFont="1" applyFill="1" applyBorder="1" applyAlignment="1">
      <alignment horizontal="center" vertical="center" wrapText="1"/>
    </xf>
    <xf numFmtId="0" fontId="14" fillId="3" borderId="4" xfId="6" applyFont="1" applyFill="1" applyBorder="1" applyAlignment="1">
      <alignment horizontal="center"/>
    </xf>
    <xf numFmtId="165" fontId="14" fillId="3" borderId="4" xfId="6" applyNumberFormat="1" applyFont="1" applyFill="1" applyBorder="1" applyAlignment="1">
      <alignment horizontal="center"/>
    </xf>
    <xf numFmtId="2" fontId="14" fillId="3" borderId="4" xfId="6" applyNumberFormat="1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14" fillId="3" borderId="0" xfId="6" applyFont="1" applyFill="1" applyAlignment="1">
      <alignment horizontal="center"/>
    </xf>
    <xf numFmtId="2" fontId="13" fillId="3" borderId="0" xfId="6" applyNumberFormat="1" applyFont="1" applyFill="1"/>
    <xf numFmtId="1" fontId="19" fillId="3" borderId="0" xfId="3" applyNumberFormat="1" applyFont="1" applyFill="1" applyAlignment="1">
      <alignment vertical="center" wrapText="1"/>
    </xf>
    <xf numFmtId="0" fontId="14" fillId="0" borderId="16" xfId="22" applyNumberFormat="1" applyFont="1" applyFill="1" applyBorder="1" applyAlignment="1">
      <alignment vertical="top" wrapText="1"/>
    </xf>
    <xf numFmtId="0" fontId="14" fillId="0" borderId="16" xfId="22" applyNumberFormat="1" applyFont="1" applyFill="1" applyBorder="1" applyAlignment="1">
      <alignment vertical="top"/>
    </xf>
    <xf numFmtId="0" fontId="13" fillId="0" borderId="16" xfId="22" applyNumberFormat="1" applyFont="1" applyFill="1" applyBorder="1" applyAlignment="1">
      <alignment vertical="top" wrapText="1"/>
    </xf>
    <xf numFmtId="0" fontId="13" fillId="0" borderId="16" xfId="22" applyNumberFormat="1" applyFont="1" applyFill="1" applyBorder="1" applyAlignment="1">
      <alignment vertical="top"/>
    </xf>
    <xf numFmtId="165" fontId="13" fillId="0" borderId="16" xfId="22" applyNumberFormat="1" applyFont="1" applyFill="1" applyBorder="1" applyAlignment="1">
      <alignment horizontal="right" vertical="top"/>
    </xf>
    <xf numFmtId="167" fontId="13" fillId="0" borderId="16" xfId="22" applyNumberFormat="1" applyFont="1" applyFill="1" applyBorder="1" applyAlignment="1">
      <alignment horizontal="right" vertical="top"/>
    </xf>
    <xf numFmtId="2" fontId="13" fillId="0" borderId="16" xfId="22" applyNumberFormat="1" applyFont="1" applyFill="1" applyBorder="1" applyAlignment="1">
      <alignment horizontal="right" vertical="top"/>
    </xf>
    <xf numFmtId="166" fontId="13" fillId="0" borderId="16" xfId="22" applyNumberFormat="1" applyFont="1" applyFill="1" applyBorder="1" applyAlignment="1">
      <alignment horizontal="right" vertical="top"/>
    </xf>
    <xf numFmtId="167" fontId="14" fillId="0" borderId="16" xfId="22" applyNumberFormat="1" applyFont="1" applyFill="1" applyBorder="1" applyAlignment="1">
      <alignment horizontal="right" vertical="top"/>
    </xf>
    <xf numFmtId="165" fontId="14" fillId="0" borderId="16" xfId="22" applyNumberFormat="1" applyFont="1" applyFill="1" applyBorder="1" applyAlignment="1">
      <alignment horizontal="right" vertical="top"/>
    </xf>
    <xf numFmtId="2" fontId="14" fillId="0" borderId="16" xfId="22" applyNumberFormat="1" applyFont="1" applyFill="1" applyBorder="1" applyAlignment="1">
      <alignment horizontal="right" vertical="top"/>
    </xf>
    <xf numFmtId="166" fontId="14" fillId="0" borderId="16" xfId="22" applyNumberFormat="1" applyFont="1" applyFill="1" applyBorder="1" applyAlignment="1">
      <alignment horizontal="right" vertical="top"/>
    </xf>
    <xf numFmtId="0" fontId="13" fillId="2" borderId="0" xfId="0" applyNumberFormat="1" applyFont="1" applyFill="1" applyBorder="1" applyAlignment="1" applyProtection="1"/>
    <xf numFmtId="0" fontId="34" fillId="2" borderId="0" xfId="0" applyNumberFormat="1" applyFont="1" applyFill="1" applyBorder="1" applyAlignment="1" applyProtection="1"/>
    <xf numFmtId="0" fontId="34" fillId="2" borderId="0" xfId="0" applyNumberFormat="1" applyFont="1" applyFill="1" applyBorder="1" applyAlignment="1" applyProtection="1">
      <alignment wrapText="1"/>
    </xf>
    <xf numFmtId="0" fontId="13" fillId="2" borderId="16" xfId="19" applyNumberFormat="1" applyFont="1" applyFill="1" applyBorder="1" applyAlignment="1">
      <alignment horizontal="center" vertical="center" wrapText="1"/>
    </xf>
    <xf numFmtId="0" fontId="13" fillId="2" borderId="16" xfId="19" applyNumberFormat="1" applyFont="1" applyFill="1" applyBorder="1" applyAlignment="1">
      <alignment vertical="center" wrapText="1"/>
    </xf>
    <xf numFmtId="0" fontId="13" fillId="2" borderId="16" xfId="20" applyNumberFormat="1" applyFont="1" applyFill="1" applyBorder="1" applyAlignment="1">
      <alignment horizontal="center" vertical="center" wrapText="1"/>
    </xf>
    <xf numFmtId="0" fontId="13" fillId="2" borderId="16" xfId="20" applyNumberFormat="1" applyFont="1" applyFill="1" applyBorder="1" applyAlignment="1">
      <alignment vertical="center" wrapText="1"/>
    </xf>
    <xf numFmtId="0" fontId="35" fillId="2" borderId="16" xfId="19" applyNumberFormat="1" applyFont="1" applyFill="1" applyBorder="1" applyAlignment="1">
      <alignment horizontal="center" vertical="center"/>
    </xf>
    <xf numFmtId="0" fontId="35" fillId="2" borderId="24" xfId="19" applyNumberFormat="1" applyFont="1" applyFill="1" applyBorder="1" applyAlignment="1">
      <alignment horizontal="center" vertical="center"/>
    </xf>
    <xf numFmtId="0" fontId="35" fillId="2" borderId="3" xfId="19" applyNumberFormat="1" applyFont="1" applyFill="1" applyBorder="1" applyAlignment="1">
      <alignment horizontal="center" vertical="center" wrapText="1"/>
    </xf>
    <xf numFmtId="0" fontId="35" fillId="2" borderId="17" xfId="19" applyNumberFormat="1" applyFont="1" applyFill="1" applyBorder="1" applyAlignment="1">
      <alignment horizontal="center" vertical="center"/>
    </xf>
    <xf numFmtId="0" fontId="13" fillId="2" borderId="3" xfId="19" applyNumberFormat="1" applyFont="1" applyFill="1" applyBorder="1" applyAlignment="1">
      <alignment vertical="center" wrapText="1"/>
    </xf>
    <xf numFmtId="0" fontId="35" fillId="2" borderId="17" xfId="19" applyNumberFormat="1" applyFont="1" applyFill="1" applyBorder="1" applyAlignment="1">
      <alignment horizontal="center" vertical="center" wrapText="1"/>
    </xf>
    <xf numFmtId="0" fontId="14" fillId="2" borderId="16" xfId="19" applyNumberFormat="1" applyFont="1" applyFill="1" applyBorder="1" applyAlignment="1">
      <alignment horizontal="center" vertical="center"/>
    </xf>
    <xf numFmtId="4" fontId="14" fillId="2" borderId="16" xfId="19" applyNumberFormat="1" applyFont="1" applyFill="1" applyBorder="1" applyAlignment="1">
      <alignment horizontal="center" vertical="center"/>
    </xf>
    <xf numFmtId="0" fontId="13" fillId="2" borderId="18" xfId="19" applyNumberFormat="1" applyFont="1" applyFill="1" applyBorder="1" applyAlignment="1">
      <alignment vertical="center" wrapText="1"/>
    </xf>
    <xf numFmtId="0" fontId="13" fillId="2" borderId="18" xfId="19" applyNumberFormat="1" applyFont="1" applyFill="1" applyBorder="1" applyAlignment="1">
      <alignment horizontal="center" vertical="center" wrapText="1"/>
    </xf>
    <xf numFmtId="0" fontId="35" fillId="2" borderId="3" xfId="19" applyNumberFormat="1" applyFont="1" applyFill="1" applyBorder="1" applyAlignment="1">
      <alignment horizontal="center" vertical="center"/>
    </xf>
    <xf numFmtId="0" fontId="13" fillId="2" borderId="0" xfId="0" applyFont="1" applyFill="1"/>
    <xf numFmtId="1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/>
    <xf numFmtId="1" fontId="14" fillId="2" borderId="0" xfId="0" applyNumberFormat="1" applyFont="1" applyFill="1" applyAlignment="1">
      <alignment vertical="center"/>
    </xf>
    <xf numFmtId="0" fontId="31" fillId="2" borderId="0" xfId="0" applyFont="1" applyFill="1"/>
    <xf numFmtId="0" fontId="31" fillId="2" borderId="0" xfId="0" applyFont="1" applyFill="1" applyAlignment="1">
      <alignment horizontal="center" vertical="center"/>
    </xf>
    <xf numFmtId="1" fontId="14" fillId="2" borderId="0" xfId="0" applyNumberFormat="1" applyFont="1" applyFill="1" applyAlignment="1">
      <alignment horizontal="right" vertical="center"/>
    </xf>
    <xf numFmtId="0" fontId="31" fillId="2" borderId="0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right" vertical="center"/>
    </xf>
    <xf numFmtId="0" fontId="31" fillId="2" borderId="0" xfId="0" applyNumberFormat="1" applyFont="1" applyFill="1" applyAlignment="1">
      <alignment horizontal="left"/>
    </xf>
    <xf numFmtId="0" fontId="31" fillId="2" borderId="0" xfId="0" applyNumberFormat="1" applyFont="1" applyFill="1" applyAlignment="1">
      <alignment horizontal="center" vertical="center"/>
    </xf>
    <xf numFmtId="0" fontId="13" fillId="2" borderId="16" xfId="16" applyNumberFormat="1" applyFont="1" applyFill="1" applyBorder="1" applyAlignment="1">
      <alignment horizontal="center" vertical="center" wrapText="1"/>
    </xf>
    <xf numFmtId="1" fontId="13" fillId="2" borderId="16" xfId="16" applyNumberFormat="1" applyFont="1" applyFill="1" applyBorder="1" applyAlignment="1">
      <alignment horizontal="center"/>
    </xf>
    <xf numFmtId="1" fontId="13" fillId="2" borderId="16" xfId="16" applyNumberFormat="1" applyFont="1" applyFill="1" applyBorder="1" applyAlignment="1">
      <alignment horizontal="center" vertical="top"/>
    </xf>
    <xf numFmtId="0" fontId="13" fillId="2" borderId="16" xfId="16" applyNumberFormat="1" applyFont="1" applyFill="1" applyBorder="1" applyAlignment="1">
      <alignment vertical="top" wrapText="1"/>
    </xf>
    <xf numFmtId="1" fontId="13" fillId="2" borderId="16" xfId="24" applyNumberFormat="1" applyFont="1" applyFill="1" applyBorder="1" applyAlignment="1">
      <alignment horizontal="center" vertical="top"/>
    </xf>
    <xf numFmtId="2" fontId="13" fillId="2" borderId="16" xfId="24" applyNumberFormat="1" applyFont="1" applyFill="1" applyBorder="1" applyAlignment="1">
      <alignment horizontal="center" vertical="top"/>
    </xf>
    <xf numFmtId="165" fontId="13" fillId="2" borderId="16" xfId="24" applyNumberFormat="1" applyFont="1" applyFill="1" applyBorder="1" applyAlignment="1">
      <alignment horizontal="center" vertical="top"/>
    </xf>
    <xf numFmtId="0" fontId="13" fillId="2" borderId="16" xfId="24" applyNumberFormat="1" applyFont="1" applyFill="1" applyBorder="1" applyAlignment="1">
      <alignment horizontal="center" vertical="top"/>
    </xf>
    <xf numFmtId="1" fontId="13" fillId="2" borderId="16" xfId="24" applyNumberFormat="1" applyFont="1" applyFill="1" applyBorder="1" applyAlignment="1">
      <alignment horizontal="center"/>
    </xf>
    <xf numFmtId="3" fontId="13" fillId="2" borderId="16" xfId="24" applyNumberFormat="1" applyFont="1" applyFill="1" applyBorder="1" applyAlignment="1">
      <alignment horizontal="center"/>
    </xf>
    <xf numFmtId="2" fontId="13" fillId="2" borderId="16" xfId="16" applyNumberFormat="1" applyFont="1" applyFill="1" applyBorder="1" applyAlignment="1">
      <alignment horizontal="center" vertical="top"/>
    </xf>
    <xf numFmtId="0" fontId="13" fillId="2" borderId="16" xfId="16" applyNumberFormat="1" applyFont="1" applyFill="1" applyBorder="1" applyAlignment="1">
      <alignment horizontal="center" vertical="top"/>
    </xf>
    <xf numFmtId="165" fontId="13" fillId="2" borderId="16" xfId="16" applyNumberFormat="1" applyFont="1" applyFill="1" applyBorder="1" applyAlignment="1">
      <alignment horizontal="center" vertical="top"/>
    </xf>
    <xf numFmtId="3" fontId="13" fillId="2" borderId="16" xfId="16" applyNumberFormat="1" applyFont="1" applyFill="1" applyBorder="1" applyAlignment="1">
      <alignment horizontal="center"/>
    </xf>
    <xf numFmtId="0" fontId="33" fillId="2" borderId="16" xfId="0" applyNumberFormat="1" applyFont="1" applyFill="1" applyBorder="1" applyAlignment="1">
      <alignment horizontal="center" vertical="center" wrapText="1"/>
    </xf>
    <xf numFmtId="3" fontId="13" fillId="2" borderId="16" xfId="22" applyNumberFormat="1" applyFont="1" applyFill="1" applyBorder="1" applyAlignment="1">
      <alignment horizontal="center" vertical="center"/>
    </xf>
    <xf numFmtId="2" fontId="13" fillId="2" borderId="16" xfId="22" applyNumberFormat="1" applyFont="1" applyFill="1" applyBorder="1" applyAlignment="1">
      <alignment horizontal="center" vertical="center" wrapText="1"/>
    </xf>
    <xf numFmtId="4" fontId="13" fillId="2" borderId="16" xfId="22" applyNumberFormat="1" applyFont="1" applyFill="1" applyBorder="1" applyAlignment="1">
      <alignment horizontal="center" vertical="center" wrapText="1"/>
    </xf>
    <xf numFmtId="1" fontId="13" fillId="2" borderId="16" xfId="22" applyNumberFormat="1" applyFont="1" applyFill="1" applyBorder="1" applyAlignment="1">
      <alignment horizontal="center" vertical="center"/>
    </xf>
    <xf numFmtId="0" fontId="13" fillId="2" borderId="16" xfId="22" applyNumberFormat="1" applyFont="1" applyFill="1" applyBorder="1" applyAlignment="1">
      <alignment horizontal="center" vertical="top"/>
    </xf>
    <xf numFmtId="168" fontId="13" fillId="2" borderId="16" xfId="22" applyNumberFormat="1" applyFont="1" applyFill="1" applyBorder="1" applyAlignment="1">
      <alignment horizontal="center"/>
    </xf>
    <xf numFmtId="9" fontId="13" fillId="2" borderId="16" xfId="26" applyFont="1" applyFill="1" applyBorder="1" applyAlignment="1">
      <alignment horizontal="center"/>
    </xf>
    <xf numFmtId="1" fontId="13" fillId="2" borderId="16" xfId="22" applyNumberFormat="1" applyFont="1" applyFill="1" applyBorder="1" applyAlignment="1">
      <alignment horizontal="center" vertical="center" wrapText="1"/>
    </xf>
    <xf numFmtId="3" fontId="13" fillId="2" borderId="16" xfId="22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/>
    </xf>
    <xf numFmtId="0" fontId="13" fillId="2" borderId="0" xfId="1" applyFont="1" applyFill="1"/>
    <xf numFmtId="0" fontId="14" fillId="2" borderId="0" xfId="1" applyFont="1" applyFill="1" applyAlignment="1">
      <alignment wrapText="1"/>
    </xf>
    <xf numFmtId="1" fontId="13" fillId="2" borderId="16" xfId="0" applyNumberFormat="1" applyFont="1" applyFill="1" applyBorder="1" applyAlignment="1">
      <alignment horizontal="right"/>
    </xf>
    <xf numFmtId="3" fontId="13" fillId="2" borderId="16" xfId="0" applyNumberFormat="1" applyFont="1" applyFill="1" applyBorder="1" applyAlignment="1">
      <alignment horizontal="right"/>
    </xf>
    <xf numFmtId="0" fontId="13" fillId="2" borderId="16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/>
    </xf>
    <xf numFmtId="2" fontId="13" fillId="2" borderId="16" xfId="0" applyNumberFormat="1" applyFont="1" applyFill="1" applyBorder="1" applyAlignment="1">
      <alignment horizontal="center"/>
    </xf>
    <xf numFmtId="168" fontId="13" fillId="2" borderId="16" xfId="0" applyNumberFormat="1" applyFont="1" applyFill="1" applyBorder="1" applyAlignment="1">
      <alignment horizontal="right"/>
    </xf>
    <xf numFmtId="168" fontId="13" fillId="2" borderId="16" xfId="0" applyNumberFormat="1" applyFont="1" applyFill="1" applyBorder="1" applyAlignment="1">
      <alignment horizontal="center"/>
    </xf>
    <xf numFmtId="165" fontId="13" fillId="2" borderId="16" xfId="0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4" fontId="13" fillId="2" borderId="16" xfId="0" applyNumberFormat="1" applyFont="1" applyFill="1" applyBorder="1" applyAlignment="1">
      <alignment horizontal="center"/>
    </xf>
    <xf numFmtId="9" fontId="13" fillId="2" borderId="16" xfId="26" applyFont="1" applyFill="1" applyBorder="1" applyAlignment="1">
      <alignment horizontal="right"/>
    </xf>
    <xf numFmtId="9" fontId="13" fillId="2" borderId="0" xfId="26" applyFont="1" applyFill="1"/>
    <xf numFmtId="1" fontId="13" fillId="2" borderId="16" xfId="0" applyNumberFormat="1" applyFont="1" applyFill="1" applyBorder="1" applyAlignment="1">
      <alignment horizontal="center"/>
    </xf>
    <xf numFmtId="0" fontId="14" fillId="2" borderId="0" xfId="1" applyFont="1" applyFill="1"/>
    <xf numFmtId="0" fontId="14" fillId="2" borderId="0" xfId="0" applyFont="1" applyFill="1"/>
    <xf numFmtId="165" fontId="27" fillId="3" borderId="16" xfId="6" applyNumberFormat="1" applyFont="1" applyFill="1" applyBorder="1" applyAlignment="1">
      <alignment vertical="center"/>
    </xf>
    <xf numFmtId="0" fontId="14" fillId="2" borderId="3" xfId="19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/>
    </xf>
    <xf numFmtId="0" fontId="35" fillId="2" borderId="3" xfId="19" applyNumberFormat="1" applyFont="1" applyFill="1" applyBorder="1" applyAlignment="1">
      <alignment horizontal="center" vertical="center"/>
    </xf>
    <xf numFmtId="0" fontId="35" fillId="2" borderId="17" xfId="19" applyNumberFormat="1" applyFont="1" applyFill="1" applyBorder="1" applyAlignment="1">
      <alignment horizontal="center" vertical="center" wrapText="1"/>
    </xf>
    <xf numFmtId="0" fontId="14" fillId="2" borderId="16" xfId="19" applyNumberFormat="1" applyFont="1" applyFill="1" applyBorder="1" applyAlignment="1">
      <alignment horizontal="left" vertical="center" wrapText="1"/>
    </xf>
    <xf numFmtId="0" fontId="14" fillId="2" borderId="17" xfId="19" applyNumberFormat="1" applyFont="1" applyFill="1" applyBorder="1" applyAlignment="1">
      <alignment horizontal="center" vertical="center" wrapText="1"/>
    </xf>
    <xf numFmtId="0" fontId="14" fillId="2" borderId="19" xfId="19" applyNumberFormat="1" applyFont="1" applyFill="1" applyBorder="1" applyAlignment="1">
      <alignment horizontal="center" vertical="center" wrapText="1"/>
    </xf>
    <xf numFmtId="0" fontId="14" fillId="2" borderId="21" xfId="19" applyNumberFormat="1" applyFont="1" applyFill="1" applyBorder="1" applyAlignment="1">
      <alignment horizontal="center" vertical="center" wrapText="1"/>
    </xf>
    <xf numFmtId="0" fontId="35" fillId="2" borderId="3" xfId="19" applyNumberFormat="1" applyFont="1" applyFill="1" applyBorder="1" applyAlignment="1">
      <alignment horizontal="center" vertical="center" wrapText="1"/>
    </xf>
    <xf numFmtId="0" fontId="35" fillId="2" borderId="4" xfId="19" applyNumberFormat="1" applyFont="1" applyFill="1" applyBorder="1" applyAlignment="1">
      <alignment horizontal="center" vertical="center" wrapText="1"/>
    </xf>
    <xf numFmtId="0" fontId="35" fillId="2" borderId="2" xfId="19" applyNumberFormat="1" applyFont="1" applyFill="1" applyBorder="1" applyAlignment="1">
      <alignment horizontal="center" vertical="center" wrapText="1"/>
    </xf>
    <xf numFmtId="0" fontId="13" fillId="2" borderId="2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31" fillId="2" borderId="0" xfId="0" applyNumberFormat="1" applyFont="1" applyFill="1" applyBorder="1" applyAlignment="1">
      <alignment horizontal="center" vertical="center" wrapText="1"/>
    </xf>
    <xf numFmtId="0" fontId="14" fillId="2" borderId="16" xfId="16" applyFont="1" applyFill="1" applyBorder="1"/>
    <xf numFmtId="0" fontId="14" fillId="2" borderId="16" xfId="16" applyFont="1" applyFill="1" applyBorder="1" applyAlignment="1">
      <alignment indent="1"/>
    </xf>
    <xf numFmtId="0" fontId="31" fillId="2" borderId="0" xfId="0" applyFont="1" applyFill="1" applyBorder="1" applyAlignment="1">
      <alignment horizontal="center" vertical="center"/>
    </xf>
    <xf numFmtId="0" fontId="13" fillId="2" borderId="16" xfId="16" applyNumberFormat="1" applyFont="1" applyFill="1" applyBorder="1" applyAlignment="1">
      <alignment horizontal="center" vertical="center" wrapText="1"/>
    </xf>
    <xf numFmtId="1" fontId="13" fillId="2" borderId="17" xfId="16" applyNumberFormat="1" applyFont="1" applyFill="1" applyBorder="1" applyAlignment="1">
      <alignment horizontal="center" vertical="center" wrapText="1"/>
    </xf>
    <xf numFmtId="1" fontId="13" fillId="2" borderId="19" xfId="16" applyNumberFormat="1" applyFont="1" applyFill="1" applyBorder="1" applyAlignment="1">
      <alignment horizontal="center" vertical="center" wrapText="1"/>
    </xf>
    <xf numFmtId="0" fontId="13" fillId="2" borderId="17" xfId="16" applyNumberFormat="1" applyFont="1" applyFill="1" applyBorder="1" applyAlignment="1">
      <alignment horizontal="center" vertical="center" wrapText="1"/>
    </xf>
    <xf numFmtId="0" fontId="13" fillId="2" borderId="21" xfId="16" applyNumberFormat="1" applyFont="1" applyFill="1" applyBorder="1" applyAlignment="1">
      <alignment horizontal="center" vertical="center" wrapText="1"/>
    </xf>
    <xf numFmtId="0" fontId="13" fillId="2" borderId="19" xfId="16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wrapText="1"/>
    </xf>
    <xf numFmtId="0" fontId="33" fillId="2" borderId="16" xfId="0" applyNumberFormat="1" applyFont="1" applyFill="1" applyBorder="1" applyAlignment="1">
      <alignment horizontal="right" vertical="top"/>
    </xf>
    <xf numFmtId="0" fontId="33" fillId="2" borderId="16" xfId="0" applyNumberFormat="1" applyFont="1" applyFill="1" applyBorder="1" applyAlignment="1">
      <alignment horizontal="center"/>
    </xf>
    <xf numFmtId="0" fontId="33" fillId="2" borderId="16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wrapText="1"/>
    </xf>
    <xf numFmtId="0" fontId="33" fillId="2" borderId="16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/>
    </xf>
    <xf numFmtId="0" fontId="13" fillId="2" borderId="0" xfId="0" applyNumberFormat="1" applyFont="1" applyFill="1" applyAlignment="1">
      <alignment horizontal="center"/>
    </xf>
    <xf numFmtId="0" fontId="13" fillId="2" borderId="17" xfId="0" applyNumberFormat="1" applyFont="1" applyFill="1" applyBorder="1" applyAlignment="1">
      <alignment horizontal="center" vertical="center" wrapText="1"/>
    </xf>
    <xf numFmtId="0" fontId="13" fillId="2" borderId="21" xfId="0" applyNumberFormat="1" applyFont="1" applyFill="1" applyBorder="1" applyAlignment="1">
      <alignment horizontal="center" vertical="center" wrapText="1"/>
    </xf>
    <xf numFmtId="0" fontId="13" fillId="2" borderId="22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 wrapText="1"/>
    </xf>
    <xf numFmtId="0" fontId="13" fillId="2" borderId="19" xfId="0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wrapText="1"/>
    </xf>
    <xf numFmtId="0" fontId="13" fillId="2" borderId="16" xfId="0" applyFont="1" applyFill="1" applyBorder="1"/>
    <xf numFmtId="0" fontId="14" fillId="3" borderId="1" xfId="6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/>
    </xf>
    <xf numFmtId="0" fontId="14" fillId="0" borderId="16" xfId="22" applyNumberFormat="1" applyFont="1" applyFill="1" applyBorder="1" applyAlignment="1">
      <alignment vertical="top" wrapText="1"/>
    </xf>
    <xf numFmtId="0" fontId="14" fillId="3" borderId="0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7" fillId="3" borderId="0" xfId="6" applyFont="1" applyFill="1" applyBorder="1" applyAlignment="1">
      <alignment horizontal="center" vertical="center" wrapText="1"/>
    </xf>
  </cellXfs>
  <cellStyles count="27">
    <cellStyle name="Обычный" xfId="0" builtinId="0"/>
    <cellStyle name="Обычный 10" xfId="23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3 3" xfId="6"/>
    <cellStyle name="Обычный 4" xfId="15"/>
    <cellStyle name="Обычный 5" xfId="17"/>
    <cellStyle name="Обычный 6" xfId="7"/>
    <cellStyle name="Обычный 6 2" xfId="8"/>
    <cellStyle name="Обычный 7" xfId="9"/>
    <cellStyle name="Обычный 8" xfId="18"/>
    <cellStyle name="Обычный 9" xfId="21"/>
    <cellStyle name="Обычный_TDSheet" xfId="19"/>
    <cellStyle name="Обычный_Лист1" xfId="24"/>
    <cellStyle name="Обычный_Лист1 2" xfId="16"/>
    <cellStyle name="Обычный_Лист2" xfId="22"/>
    <cellStyle name="Обычный_нетто" xfId="10"/>
    <cellStyle name="Обычный_цикличное меню" xfId="20"/>
    <cellStyle name="Процентный" xfId="26" builtinId="5"/>
    <cellStyle name="Процентный 2" xfId="11"/>
    <cellStyle name="Процентный 3" xfId="12"/>
    <cellStyle name="Процентный 4" xfId="13"/>
    <cellStyle name="Процентный 5" xfId="25"/>
    <cellStyle name="Финансовый 2" xfId="1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DEDE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G310"/>
  <sheetViews>
    <sheetView tabSelected="1" view="pageBreakPreview" topLeftCell="A22" zoomScale="60" workbookViewId="0">
      <selection activeCell="E87" sqref="E87"/>
    </sheetView>
  </sheetViews>
  <sheetFormatPr defaultColWidth="14.83203125" defaultRowHeight="16.5"/>
  <cols>
    <col min="1" max="1" width="7.6640625" style="176" bestFit="1" customWidth="1"/>
    <col min="2" max="2" width="33.83203125" style="176" bestFit="1" customWidth="1"/>
    <col min="3" max="3" width="14.1640625" style="176" bestFit="1" customWidth="1"/>
    <col min="4" max="4" width="14.83203125" style="159" customWidth="1"/>
    <col min="5" max="5" width="14.83203125" style="158" customWidth="1"/>
    <col min="6" max="6" width="23.33203125" style="158" customWidth="1"/>
    <col min="7" max="7" width="14.83203125" style="158"/>
    <col min="8" max="256" width="14.83203125" style="159"/>
    <col min="257" max="257" width="14.83203125" style="159" customWidth="1"/>
    <col min="258" max="258" width="24.6640625" style="159" customWidth="1"/>
    <col min="259" max="261" width="14.83203125" style="159" customWidth="1"/>
    <col min="262" max="262" width="23.33203125" style="159" customWidth="1"/>
    <col min="263" max="512" width="14.83203125" style="159"/>
    <col min="513" max="513" width="14.83203125" style="159" customWidth="1"/>
    <col min="514" max="514" width="24.6640625" style="159" customWidth="1"/>
    <col min="515" max="517" width="14.83203125" style="159" customWidth="1"/>
    <col min="518" max="518" width="23.33203125" style="159" customWidth="1"/>
    <col min="519" max="768" width="14.83203125" style="159"/>
    <col min="769" max="769" width="14.83203125" style="159" customWidth="1"/>
    <col min="770" max="770" width="24.6640625" style="159" customWidth="1"/>
    <col min="771" max="773" width="14.83203125" style="159" customWidth="1"/>
    <col min="774" max="774" width="23.33203125" style="159" customWidth="1"/>
    <col min="775" max="1024" width="14.83203125" style="159"/>
    <col min="1025" max="1025" width="14.83203125" style="159" customWidth="1"/>
    <col min="1026" max="1026" width="24.6640625" style="159" customWidth="1"/>
    <col min="1027" max="1029" width="14.83203125" style="159" customWidth="1"/>
    <col min="1030" max="1030" width="23.33203125" style="159" customWidth="1"/>
    <col min="1031" max="1280" width="14.83203125" style="159"/>
    <col min="1281" max="1281" width="14.83203125" style="159" customWidth="1"/>
    <col min="1282" max="1282" width="24.6640625" style="159" customWidth="1"/>
    <col min="1283" max="1285" width="14.83203125" style="159" customWidth="1"/>
    <col min="1286" max="1286" width="23.33203125" style="159" customWidth="1"/>
    <col min="1287" max="1536" width="14.83203125" style="159"/>
    <col min="1537" max="1537" width="14.83203125" style="159" customWidth="1"/>
    <col min="1538" max="1538" width="24.6640625" style="159" customWidth="1"/>
    <col min="1539" max="1541" width="14.83203125" style="159" customWidth="1"/>
    <col min="1542" max="1542" width="23.33203125" style="159" customWidth="1"/>
    <col min="1543" max="1792" width="14.83203125" style="159"/>
    <col min="1793" max="1793" width="14.83203125" style="159" customWidth="1"/>
    <col min="1794" max="1794" width="24.6640625" style="159" customWidth="1"/>
    <col min="1795" max="1797" width="14.83203125" style="159" customWidth="1"/>
    <col min="1798" max="1798" width="23.33203125" style="159" customWidth="1"/>
    <col min="1799" max="2048" width="14.83203125" style="159"/>
    <col min="2049" max="2049" width="14.83203125" style="159" customWidth="1"/>
    <col min="2050" max="2050" width="24.6640625" style="159" customWidth="1"/>
    <col min="2051" max="2053" width="14.83203125" style="159" customWidth="1"/>
    <col min="2054" max="2054" width="23.33203125" style="159" customWidth="1"/>
    <col min="2055" max="2304" width="14.83203125" style="159"/>
    <col min="2305" max="2305" width="14.83203125" style="159" customWidth="1"/>
    <col min="2306" max="2306" width="24.6640625" style="159" customWidth="1"/>
    <col min="2307" max="2309" width="14.83203125" style="159" customWidth="1"/>
    <col min="2310" max="2310" width="23.33203125" style="159" customWidth="1"/>
    <col min="2311" max="2560" width="14.83203125" style="159"/>
    <col min="2561" max="2561" width="14.83203125" style="159" customWidth="1"/>
    <col min="2562" max="2562" width="24.6640625" style="159" customWidth="1"/>
    <col min="2563" max="2565" width="14.83203125" style="159" customWidth="1"/>
    <col min="2566" max="2566" width="23.33203125" style="159" customWidth="1"/>
    <col min="2567" max="2816" width="14.83203125" style="159"/>
    <col min="2817" max="2817" width="14.83203125" style="159" customWidth="1"/>
    <col min="2818" max="2818" width="24.6640625" style="159" customWidth="1"/>
    <col min="2819" max="2821" width="14.83203125" style="159" customWidth="1"/>
    <col min="2822" max="2822" width="23.33203125" style="159" customWidth="1"/>
    <col min="2823" max="3072" width="14.83203125" style="159"/>
    <col min="3073" max="3073" width="14.83203125" style="159" customWidth="1"/>
    <col min="3074" max="3074" width="24.6640625" style="159" customWidth="1"/>
    <col min="3075" max="3077" width="14.83203125" style="159" customWidth="1"/>
    <col min="3078" max="3078" width="23.33203125" style="159" customWidth="1"/>
    <col min="3079" max="3328" width="14.83203125" style="159"/>
    <col min="3329" max="3329" width="14.83203125" style="159" customWidth="1"/>
    <col min="3330" max="3330" width="24.6640625" style="159" customWidth="1"/>
    <col min="3331" max="3333" width="14.83203125" style="159" customWidth="1"/>
    <col min="3334" max="3334" width="23.33203125" style="159" customWidth="1"/>
    <col min="3335" max="3584" width="14.83203125" style="159"/>
    <col min="3585" max="3585" width="14.83203125" style="159" customWidth="1"/>
    <col min="3586" max="3586" width="24.6640625" style="159" customWidth="1"/>
    <col min="3587" max="3589" width="14.83203125" style="159" customWidth="1"/>
    <col min="3590" max="3590" width="23.33203125" style="159" customWidth="1"/>
    <col min="3591" max="3840" width="14.83203125" style="159"/>
    <col min="3841" max="3841" width="14.83203125" style="159" customWidth="1"/>
    <col min="3842" max="3842" width="24.6640625" style="159" customWidth="1"/>
    <col min="3843" max="3845" width="14.83203125" style="159" customWidth="1"/>
    <col min="3846" max="3846" width="23.33203125" style="159" customWidth="1"/>
    <col min="3847" max="4096" width="14.83203125" style="159"/>
    <col min="4097" max="4097" width="14.83203125" style="159" customWidth="1"/>
    <col min="4098" max="4098" width="24.6640625" style="159" customWidth="1"/>
    <col min="4099" max="4101" width="14.83203125" style="159" customWidth="1"/>
    <col min="4102" max="4102" width="23.33203125" style="159" customWidth="1"/>
    <col min="4103" max="4352" width="14.83203125" style="159"/>
    <col min="4353" max="4353" width="14.83203125" style="159" customWidth="1"/>
    <col min="4354" max="4354" width="24.6640625" style="159" customWidth="1"/>
    <col min="4355" max="4357" width="14.83203125" style="159" customWidth="1"/>
    <col min="4358" max="4358" width="23.33203125" style="159" customWidth="1"/>
    <col min="4359" max="4608" width="14.83203125" style="159"/>
    <col min="4609" max="4609" width="14.83203125" style="159" customWidth="1"/>
    <col min="4610" max="4610" width="24.6640625" style="159" customWidth="1"/>
    <col min="4611" max="4613" width="14.83203125" style="159" customWidth="1"/>
    <col min="4614" max="4614" width="23.33203125" style="159" customWidth="1"/>
    <col min="4615" max="4864" width="14.83203125" style="159"/>
    <col min="4865" max="4865" width="14.83203125" style="159" customWidth="1"/>
    <col min="4866" max="4866" width="24.6640625" style="159" customWidth="1"/>
    <col min="4867" max="4869" width="14.83203125" style="159" customWidth="1"/>
    <col min="4870" max="4870" width="23.33203125" style="159" customWidth="1"/>
    <col min="4871" max="5120" width="14.83203125" style="159"/>
    <col min="5121" max="5121" width="14.83203125" style="159" customWidth="1"/>
    <col min="5122" max="5122" width="24.6640625" style="159" customWidth="1"/>
    <col min="5123" max="5125" width="14.83203125" style="159" customWidth="1"/>
    <col min="5126" max="5126" width="23.33203125" style="159" customWidth="1"/>
    <col min="5127" max="5376" width="14.83203125" style="159"/>
    <col min="5377" max="5377" width="14.83203125" style="159" customWidth="1"/>
    <col min="5378" max="5378" width="24.6640625" style="159" customWidth="1"/>
    <col min="5379" max="5381" width="14.83203125" style="159" customWidth="1"/>
    <col min="5382" max="5382" width="23.33203125" style="159" customWidth="1"/>
    <col min="5383" max="5632" width="14.83203125" style="159"/>
    <col min="5633" max="5633" width="14.83203125" style="159" customWidth="1"/>
    <col min="5634" max="5634" width="24.6640625" style="159" customWidth="1"/>
    <col min="5635" max="5637" width="14.83203125" style="159" customWidth="1"/>
    <col min="5638" max="5638" width="23.33203125" style="159" customWidth="1"/>
    <col min="5639" max="5888" width="14.83203125" style="159"/>
    <col min="5889" max="5889" width="14.83203125" style="159" customWidth="1"/>
    <col min="5890" max="5890" width="24.6640625" style="159" customWidth="1"/>
    <col min="5891" max="5893" width="14.83203125" style="159" customWidth="1"/>
    <col min="5894" max="5894" width="23.33203125" style="159" customWidth="1"/>
    <col min="5895" max="6144" width="14.83203125" style="159"/>
    <col min="6145" max="6145" width="14.83203125" style="159" customWidth="1"/>
    <col min="6146" max="6146" width="24.6640625" style="159" customWidth="1"/>
    <col min="6147" max="6149" width="14.83203125" style="159" customWidth="1"/>
    <col min="6150" max="6150" width="23.33203125" style="159" customWidth="1"/>
    <col min="6151" max="6400" width="14.83203125" style="159"/>
    <col min="6401" max="6401" width="14.83203125" style="159" customWidth="1"/>
    <col min="6402" max="6402" width="24.6640625" style="159" customWidth="1"/>
    <col min="6403" max="6405" width="14.83203125" style="159" customWidth="1"/>
    <col min="6406" max="6406" width="23.33203125" style="159" customWidth="1"/>
    <col min="6407" max="6656" width="14.83203125" style="159"/>
    <col min="6657" max="6657" width="14.83203125" style="159" customWidth="1"/>
    <col min="6658" max="6658" width="24.6640625" style="159" customWidth="1"/>
    <col min="6659" max="6661" width="14.83203125" style="159" customWidth="1"/>
    <col min="6662" max="6662" width="23.33203125" style="159" customWidth="1"/>
    <col min="6663" max="6912" width="14.83203125" style="159"/>
    <col min="6913" max="6913" width="14.83203125" style="159" customWidth="1"/>
    <col min="6914" max="6914" width="24.6640625" style="159" customWidth="1"/>
    <col min="6915" max="6917" width="14.83203125" style="159" customWidth="1"/>
    <col min="6918" max="6918" width="23.33203125" style="159" customWidth="1"/>
    <col min="6919" max="7168" width="14.83203125" style="159"/>
    <col min="7169" max="7169" width="14.83203125" style="159" customWidth="1"/>
    <col min="7170" max="7170" width="24.6640625" style="159" customWidth="1"/>
    <col min="7171" max="7173" width="14.83203125" style="159" customWidth="1"/>
    <col min="7174" max="7174" width="23.33203125" style="159" customWidth="1"/>
    <col min="7175" max="7424" width="14.83203125" style="159"/>
    <col min="7425" max="7425" width="14.83203125" style="159" customWidth="1"/>
    <col min="7426" max="7426" width="24.6640625" style="159" customWidth="1"/>
    <col min="7427" max="7429" width="14.83203125" style="159" customWidth="1"/>
    <col min="7430" max="7430" width="23.33203125" style="159" customWidth="1"/>
    <col min="7431" max="7680" width="14.83203125" style="159"/>
    <col min="7681" max="7681" width="14.83203125" style="159" customWidth="1"/>
    <col min="7682" max="7682" width="24.6640625" style="159" customWidth="1"/>
    <col min="7683" max="7685" width="14.83203125" style="159" customWidth="1"/>
    <col min="7686" max="7686" width="23.33203125" style="159" customWidth="1"/>
    <col min="7687" max="7936" width="14.83203125" style="159"/>
    <col min="7937" max="7937" width="14.83203125" style="159" customWidth="1"/>
    <col min="7938" max="7938" width="24.6640625" style="159" customWidth="1"/>
    <col min="7939" max="7941" width="14.83203125" style="159" customWidth="1"/>
    <col min="7942" max="7942" width="23.33203125" style="159" customWidth="1"/>
    <col min="7943" max="8192" width="14.83203125" style="159"/>
    <col min="8193" max="8193" width="14.83203125" style="159" customWidth="1"/>
    <col min="8194" max="8194" width="24.6640625" style="159" customWidth="1"/>
    <col min="8195" max="8197" width="14.83203125" style="159" customWidth="1"/>
    <col min="8198" max="8198" width="23.33203125" style="159" customWidth="1"/>
    <col min="8199" max="8448" width="14.83203125" style="159"/>
    <col min="8449" max="8449" width="14.83203125" style="159" customWidth="1"/>
    <col min="8450" max="8450" width="24.6640625" style="159" customWidth="1"/>
    <col min="8451" max="8453" width="14.83203125" style="159" customWidth="1"/>
    <col min="8454" max="8454" width="23.33203125" style="159" customWidth="1"/>
    <col min="8455" max="8704" width="14.83203125" style="159"/>
    <col min="8705" max="8705" width="14.83203125" style="159" customWidth="1"/>
    <col min="8706" max="8706" width="24.6640625" style="159" customWidth="1"/>
    <col min="8707" max="8709" width="14.83203125" style="159" customWidth="1"/>
    <col min="8710" max="8710" width="23.33203125" style="159" customWidth="1"/>
    <col min="8711" max="8960" width="14.83203125" style="159"/>
    <col min="8961" max="8961" width="14.83203125" style="159" customWidth="1"/>
    <col min="8962" max="8962" width="24.6640625" style="159" customWidth="1"/>
    <col min="8963" max="8965" width="14.83203125" style="159" customWidth="1"/>
    <col min="8966" max="8966" width="23.33203125" style="159" customWidth="1"/>
    <col min="8967" max="9216" width="14.83203125" style="159"/>
    <col min="9217" max="9217" width="14.83203125" style="159" customWidth="1"/>
    <col min="9218" max="9218" width="24.6640625" style="159" customWidth="1"/>
    <col min="9219" max="9221" width="14.83203125" style="159" customWidth="1"/>
    <col min="9222" max="9222" width="23.33203125" style="159" customWidth="1"/>
    <col min="9223" max="9472" width="14.83203125" style="159"/>
    <col min="9473" max="9473" width="14.83203125" style="159" customWidth="1"/>
    <col min="9474" max="9474" width="24.6640625" style="159" customWidth="1"/>
    <col min="9475" max="9477" width="14.83203125" style="159" customWidth="1"/>
    <col min="9478" max="9478" width="23.33203125" style="159" customWidth="1"/>
    <col min="9479" max="9728" width="14.83203125" style="159"/>
    <col min="9729" max="9729" width="14.83203125" style="159" customWidth="1"/>
    <col min="9730" max="9730" width="24.6640625" style="159" customWidth="1"/>
    <col min="9731" max="9733" width="14.83203125" style="159" customWidth="1"/>
    <col min="9734" max="9734" width="23.33203125" style="159" customWidth="1"/>
    <col min="9735" max="9984" width="14.83203125" style="159"/>
    <col min="9985" max="9985" width="14.83203125" style="159" customWidth="1"/>
    <col min="9986" max="9986" width="24.6640625" style="159" customWidth="1"/>
    <col min="9987" max="9989" width="14.83203125" style="159" customWidth="1"/>
    <col min="9990" max="9990" width="23.33203125" style="159" customWidth="1"/>
    <col min="9991" max="10240" width="14.83203125" style="159"/>
    <col min="10241" max="10241" width="14.83203125" style="159" customWidth="1"/>
    <col min="10242" max="10242" width="24.6640625" style="159" customWidth="1"/>
    <col min="10243" max="10245" width="14.83203125" style="159" customWidth="1"/>
    <col min="10246" max="10246" width="23.33203125" style="159" customWidth="1"/>
    <col min="10247" max="10496" width="14.83203125" style="159"/>
    <col min="10497" max="10497" width="14.83203125" style="159" customWidth="1"/>
    <col min="10498" max="10498" width="24.6640625" style="159" customWidth="1"/>
    <col min="10499" max="10501" width="14.83203125" style="159" customWidth="1"/>
    <col min="10502" max="10502" width="23.33203125" style="159" customWidth="1"/>
    <col min="10503" max="10752" width="14.83203125" style="159"/>
    <col min="10753" max="10753" width="14.83203125" style="159" customWidth="1"/>
    <col min="10754" max="10754" width="24.6640625" style="159" customWidth="1"/>
    <col min="10755" max="10757" width="14.83203125" style="159" customWidth="1"/>
    <col min="10758" max="10758" width="23.33203125" style="159" customWidth="1"/>
    <col min="10759" max="11008" width="14.83203125" style="159"/>
    <col min="11009" max="11009" width="14.83203125" style="159" customWidth="1"/>
    <col min="11010" max="11010" width="24.6640625" style="159" customWidth="1"/>
    <col min="11011" max="11013" width="14.83203125" style="159" customWidth="1"/>
    <col min="11014" max="11014" width="23.33203125" style="159" customWidth="1"/>
    <col min="11015" max="11264" width="14.83203125" style="159"/>
    <col min="11265" max="11265" width="14.83203125" style="159" customWidth="1"/>
    <col min="11266" max="11266" width="24.6640625" style="159" customWidth="1"/>
    <col min="11267" max="11269" width="14.83203125" style="159" customWidth="1"/>
    <col min="11270" max="11270" width="23.33203125" style="159" customWidth="1"/>
    <col min="11271" max="11520" width="14.83203125" style="159"/>
    <col min="11521" max="11521" width="14.83203125" style="159" customWidth="1"/>
    <col min="11522" max="11522" width="24.6640625" style="159" customWidth="1"/>
    <col min="11523" max="11525" width="14.83203125" style="159" customWidth="1"/>
    <col min="11526" max="11526" width="23.33203125" style="159" customWidth="1"/>
    <col min="11527" max="11776" width="14.83203125" style="159"/>
    <col min="11777" max="11777" width="14.83203125" style="159" customWidth="1"/>
    <col min="11778" max="11778" width="24.6640625" style="159" customWidth="1"/>
    <col min="11779" max="11781" width="14.83203125" style="159" customWidth="1"/>
    <col min="11782" max="11782" width="23.33203125" style="159" customWidth="1"/>
    <col min="11783" max="12032" width="14.83203125" style="159"/>
    <col min="12033" max="12033" width="14.83203125" style="159" customWidth="1"/>
    <col min="12034" max="12034" width="24.6640625" style="159" customWidth="1"/>
    <col min="12035" max="12037" width="14.83203125" style="159" customWidth="1"/>
    <col min="12038" max="12038" width="23.33203125" style="159" customWidth="1"/>
    <col min="12039" max="12288" width="14.83203125" style="159"/>
    <col min="12289" max="12289" width="14.83203125" style="159" customWidth="1"/>
    <col min="12290" max="12290" width="24.6640625" style="159" customWidth="1"/>
    <col min="12291" max="12293" width="14.83203125" style="159" customWidth="1"/>
    <col min="12294" max="12294" width="23.33203125" style="159" customWidth="1"/>
    <col min="12295" max="12544" width="14.83203125" style="159"/>
    <col min="12545" max="12545" width="14.83203125" style="159" customWidth="1"/>
    <col min="12546" max="12546" width="24.6640625" style="159" customWidth="1"/>
    <col min="12547" max="12549" width="14.83203125" style="159" customWidth="1"/>
    <col min="12550" max="12550" width="23.33203125" style="159" customWidth="1"/>
    <col min="12551" max="12800" width="14.83203125" style="159"/>
    <col min="12801" max="12801" width="14.83203125" style="159" customWidth="1"/>
    <col min="12802" max="12802" width="24.6640625" style="159" customWidth="1"/>
    <col min="12803" max="12805" width="14.83203125" style="159" customWidth="1"/>
    <col min="12806" max="12806" width="23.33203125" style="159" customWidth="1"/>
    <col min="12807" max="13056" width="14.83203125" style="159"/>
    <col min="13057" max="13057" width="14.83203125" style="159" customWidth="1"/>
    <col min="13058" max="13058" width="24.6640625" style="159" customWidth="1"/>
    <col min="13059" max="13061" width="14.83203125" style="159" customWidth="1"/>
    <col min="13062" max="13062" width="23.33203125" style="159" customWidth="1"/>
    <col min="13063" max="13312" width="14.83203125" style="159"/>
    <col min="13313" max="13313" width="14.83203125" style="159" customWidth="1"/>
    <col min="13314" max="13314" width="24.6640625" style="159" customWidth="1"/>
    <col min="13315" max="13317" width="14.83203125" style="159" customWidth="1"/>
    <col min="13318" max="13318" width="23.33203125" style="159" customWidth="1"/>
    <col min="13319" max="13568" width="14.83203125" style="159"/>
    <col min="13569" max="13569" width="14.83203125" style="159" customWidth="1"/>
    <col min="13570" max="13570" width="24.6640625" style="159" customWidth="1"/>
    <col min="13571" max="13573" width="14.83203125" style="159" customWidth="1"/>
    <col min="13574" max="13574" width="23.33203125" style="159" customWidth="1"/>
    <col min="13575" max="13824" width="14.83203125" style="159"/>
    <col min="13825" max="13825" width="14.83203125" style="159" customWidth="1"/>
    <col min="13826" max="13826" width="24.6640625" style="159" customWidth="1"/>
    <col min="13827" max="13829" width="14.83203125" style="159" customWidth="1"/>
    <col min="13830" max="13830" width="23.33203125" style="159" customWidth="1"/>
    <col min="13831" max="14080" width="14.83203125" style="159"/>
    <col min="14081" max="14081" width="14.83203125" style="159" customWidth="1"/>
    <col min="14082" max="14082" width="24.6640625" style="159" customWidth="1"/>
    <col min="14083" max="14085" width="14.83203125" style="159" customWidth="1"/>
    <col min="14086" max="14086" width="23.33203125" style="159" customWidth="1"/>
    <col min="14087" max="14336" width="14.83203125" style="159"/>
    <col min="14337" max="14337" width="14.83203125" style="159" customWidth="1"/>
    <col min="14338" max="14338" width="24.6640625" style="159" customWidth="1"/>
    <col min="14339" max="14341" width="14.83203125" style="159" customWidth="1"/>
    <col min="14342" max="14342" width="23.33203125" style="159" customWidth="1"/>
    <col min="14343" max="14592" width="14.83203125" style="159"/>
    <col min="14593" max="14593" width="14.83203125" style="159" customWidth="1"/>
    <col min="14594" max="14594" width="24.6640625" style="159" customWidth="1"/>
    <col min="14595" max="14597" width="14.83203125" style="159" customWidth="1"/>
    <col min="14598" max="14598" width="23.33203125" style="159" customWidth="1"/>
    <col min="14599" max="14848" width="14.83203125" style="159"/>
    <col min="14849" max="14849" width="14.83203125" style="159" customWidth="1"/>
    <col min="14850" max="14850" width="24.6640625" style="159" customWidth="1"/>
    <col min="14851" max="14853" width="14.83203125" style="159" customWidth="1"/>
    <col min="14854" max="14854" width="23.33203125" style="159" customWidth="1"/>
    <col min="14855" max="15104" width="14.83203125" style="159"/>
    <col min="15105" max="15105" width="14.83203125" style="159" customWidth="1"/>
    <col min="15106" max="15106" width="24.6640625" style="159" customWidth="1"/>
    <col min="15107" max="15109" width="14.83203125" style="159" customWidth="1"/>
    <col min="15110" max="15110" width="23.33203125" style="159" customWidth="1"/>
    <col min="15111" max="15360" width="14.83203125" style="159"/>
    <col min="15361" max="15361" width="14.83203125" style="159" customWidth="1"/>
    <col min="15362" max="15362" width="24.6640625" style="159" customWidth="1"/>
    <col min="15363" max="15365" width="14.83203125" style="159" customWidth="1"/>
    <col min="15366" max="15366" width="23.33203125" style="159" customWidth="1"/>
    <col min="15367" max="15616" width="14.83203125" style="159"/>
    <col min="15617" max="15617" width="14.83203125" style="159" customWidth="1"/>
    <col min="15618" max="15618" width="24.6640625" style="159" customWidth="1"/>
    <col min="15619" max="15621" width="14.83203125" style="159" customWidth="1"/>
    <col min="15622" max="15622" width="23.33203125" style="159" customWidth="1"/>
    <col min="15623" max="15872" width="14.83203125" style="159"/>
    <col min="15873" max="15873" width="14.83203125" style="159" customWidth="1"/>
    <col min="15874" max="15874" width="24.6640625" style="159" customWidth="1"/>
    <col min="15875" max="15877" width="14.83203125" style="159" customWidth="1"/>
    <col min="15878" max="15878" width="23.33203125" style="159" customWidth="1"/>
    <col min="15879" max="16128" width="14.83203125" style="159"/>
    <col min="16129" max="16129" width="14.83203125" style="159" customWidth="1"/>
    <col min="16130" max="16130" width="24.6640625" style="159" customWidth="1"/>
    <col min="16131" max="16133" width="14.83203125" style="159" customWidth="1"/>
    <col min="16134" max="16134" width="23.33203125" style="159" customWidth="1"/>
    <col min="16135" max="16384" width="14.83203125" style="159"/>
  </cols>
  <sheetData>
    <row r="1" spans="1:7">
      <c r="A1" s="158"/>
      <c r="B1" s="158"/>
      <c r="C1" s="158"/>
      <c r="F1" s="237" t="s">
        <v>0</v>
      </c>
      <c r="G1" s="237"/>
    </row>
    <row r="2" spans="1:7">
      <c r="A2" s="247" t="s">
        <v>297</v>
      </c>
      <c r="B2" s="247"/>
      <c r="C2" s="247"/>
      <c r="D2" s="160"/>
      <c r="E2" s="247" t="s">
        <v>298</v>
      </c>
      <c r="F2" s="247"/>
      <c r="G2" s="247"/>
    </row>
    <row r="3" spans="1:7">
      <c r="A3" s="240" t="s">
        <v>503</v>
      </c>
      <c r="B3" s="240"/>
      <c r="C3" s="240"/>
      <c r="E3" s="240" t="s">
        <v>503</v>
      </c>
      <c r="F3" s="240"/>
      <c r="G3" s="240"/>
    </row>
    <row r="4" spans="1:7" ht="12.75">
      <c r="A4" s="241" t="s">
        <v>299</v>
      </c>
      <c r="B4" s="241" t="s">
        <v>50</v>
      </c>
      <c r="C4" s="241" t="s">
        <v>300</v>
      </c>
      <c r="E4" s="241" t="s">
        <v>299</v>
      </c>
      <c r="F4" s="241" t="s">
        <v>50</v>
      </c>
      <c r="G4" s="241" t="s">
        <v>300</v>
      </c>
    </row>
    <row r="5" spans="1:7" ht="20.25" customHeight="1">
      <c r="A5" s="242"/>
      <c r="B5" s="243"/>
      <c r="C5" s="242"/>
      <c r="E5" s="242"/>
      <c r="F5" s="243"/>
      <c r="G5" s="242"/>
    </row>
    <row r="6" spans="1:7">
      <c r="A6" s="239" t="s">
        <v>1</v>
      </c>
      <c r="B6" s="239"/>
      <c r="C6" s="239"/>
      <c r="E6" s="239" t="s">
        <v>1</v>
      </c>
      <c r="F6" s="239"/>
      <c r="G6" s="239"/>
    </row>
    <row r="7" spans="1:7" ht="49.5">
      <c r="A7" s="161"/>
      <c r="B7" s="162" t="s">
        <v>301</v>
      </c>
      <c r="C7" s="161" t="s">
        <v>302</v>
      </c>
      <c r="E7" s="163" t="s">
        <v>303</v>
      </c>
      <c r="F7" s="164" t="s">
        <v>304</v>
      </c>
      <c r="G7" s="163">
        <v>130</v>
      </c>
    </row>
    <row r="8" spans="1:7" ht="33">
      <c r="A8" s="161" t="s">
        <v>305</v>
      </c>
      <c r="B8" s="162" t="s">
        <v>306</v>
      </c>
      <c r="C8" s="161">
        <v>200</v>
      </c>
      <c r="E8" s="163" t="s">
        <v>308</v>
      </c>
      <c r="F8" s="164" t="s">
        <v>59</v>
      </c>
      <c r="G8" s="163">
        <v>180</v>
      </c>
    </row>
    <row r="9" spans="1:7">
      <c r="A9" s="161"/>
      <c r="B9" s="162"/>
      <c r="C9" s="161"/>
      <c r="E9" s="161"/>
      <c r="F9" s="162" t="s">
        <v>309</v>
      </c>
      <c r="G9" s="161">
        <v>200</v>
      </c>
    </row>
    <row r="10" spans="1:7">
      <c r="A10" s="161" t="s">
        <v>310</v>
      </c>
      <c r="B10" s="162" t="s">
        <v>309</v>
      </c>
      <c r="C10" s="161" t="s">
        <v>311</v>
      </c>
      <c r="E10" s="161" t="s">
        <v>310</v>
      </c>
      <c r="F10" s="162" t="s">
        <v>57</v>
      </c>
      <c r="G10" s="161">
        <v>40</v>
      </c>
    </row>
    <row r="11" spans="1:7">
      <c r="A11" s="161"/>
      <c r="B11" s="162" t="s">
        <v>208</v>
      </c>
      <c r="C11" s="161" t="s">
        <v>312</v>
      </c>
      <c r="E11" s="161"/>
      <c r="F11" s="162" t="s">
        <v>313</v>
      </c>
      <c r="G11" s="161">
        <v>200</v>
      </c>
    </row>
    <row r="12" spans="1:7">
      <c r="A12" s="161" t="s">
        <v>314</v>
      </c>
      <c r="B12" s="162" t="s">
        <v>313</v>
      </c>
      <c r="C12" s="161" t="s">
        <v>311</v>
      </c>
      <c r="E12" s="161"/>
      <c r="F12" s="162"/>
      <c r="G12" s="161"/>
    </row>
    <row r="13" spans="1:7">
      <c r="A13" s="238" t="s">
        <v>315</v>
      </c>
      <c r="B13" s="238"/>
      <c r="C13" s="165">
        <v>650</v>
      </c>
      <c r="E13" s="238" t="s">
        <v>315</v>
      </c>
      <c r="F13" s="238"/>
      <c r="G13" s="165">
        <f>SUM(G7:G12)</f>
        <v>750</v>
      </c>
    </row>
    <row r="14" spans="1:7">
      <c r="A14" s="166"/>
      <c r="B14" s="167"/>
      <c r="C14" s="168"/>
      <c r="E14" s="166"/>
      <c r="F14" s="167"/>
      <c r="G14" s="168"/>
    </row>
    <row r="15" spans="1:7">
      <c r="A15" s="166"/>
      <c r="B15" s="169"/>
      <c r="C15" s="168"/>
      <c r="E15" s="166"/>
      <c r="F15" s="169"/>
      <c r="G15" s="168"/>
    </row>
    <row r="16" spans="1:7">
      <c r="A16" s="166"/>
      <c r="B16" s="169"/>
      <c r="C16" s="168"/>
      <c r="E16" s="166"/>
      <c r="F16" s="169"/>
      <c r="G16" s="168"/>
    </row>
    <row r="17" spans="1:7">
      <c r="A17" s="166"/>
      <c r="B17" s="169"/>
      <c r="C17" s="168"/>
      <c r="E17" s="166"/>
      <c r="F17" s="169"/>
      <c r="G17" s="168"/>
    </row>
    <row r="18" spans="1:7">
      <c r="A18" s="166"/>
      <c r="B18" s="170"/>
      <c r="C18" s="168"/>
      <c r="E18" s="166"/>
      <c r="F18" s="170"/>
      <c r="G18" s="168"/>
    </row>
    <row r="19" spans="1:7">
      <c r="A19" s="239" t="s">
        <v>13</v>
      </c>
      <c r="B19" s="239"/>
      <c r="C19" s="239"/>
      <c r="E19" s="239" t="s">
        <v>13</v>
      </c>
      <c r="F19" s="239"/>
      <c r="G19" s="239"/>
    </row>
    <row r="20" spans="1:7">
      <c r="A20" s="161"/>
      <c r="B20" s="162" t="s">
        <v>316</v>
      </c>
      <c r="C20" s="161">
        <v>100</v>
      </c>
      <c r="E20" s="161"/>
      <c r="F20" s="162" t="s">
        <v>316</v>
      </c>
      <c r="G20" s="161">
        <v>100</v>
      </c>
    </row>
    <row r="21" spans="1:7" ht="49.5">
      <c r="A21" s="161" t="s">
        <v>318</v>
      </c>
      <c r="B21" s="162" t="s">
        <v>319</v>
      </c>
      <c r="C21" s="161">
        <v>250</v>
      </c>
      <c r="E21" s="161" t="s">
        <v>318</v>
      </c>
      <c r="F21" s="162" t="s">
        <v>319</v>
      </c>
      <c r="G21" s="161">
        <v>250</v>
      </c>
    </row>
    <row r="22" spans="1:7">
      <c r="A22" s="161" t="s">
        <v>320</v>
      </c>
      <c r="B22" s="162" t="s">
        <v>321</v>
      </c>
      <c r="C22" s="161">
        <v>250</v>
      </c>
      <c r="E22" s="161" t="s">
        <v>320</v>
      </c>
      <c r="F22" s="162" t="s">
        <v>321</v>
      </c>
      <c r="G22" s="161">
        <v>280</v>
      </c>
    </row>
    <row r="23" spans="1:7" ht="33">
      <c r="A23" s="161" t="s">
        <v>322</v>
      </c>
      <c r="B23" s="162" t="s">
        <v>323</v>
      </c>
      <c r="C23" s="161" t="s">
        <v>307</v>
      </c>
      <c r="E23" s="161" t="s">
        <v>322</v>
      </c>
      <c r="F23" s="162" t="s">
        <v>323</v>
      </c>
      <c r="G23" s="161">
        <v>200</v>
      </c>
    </row>
    <row r="24" spans="1:7">
      <c r="A24" s="161"/>
      <c r="B24" s="162" t="s">
        <v>57</v>
      </c>
      <c r="C24" s="161">
        <v>40</v>
      </c>
      <c r="E24" s="161"/>
      <c r="F24" s="162" t="s">
        <v>57</v>
      </c>
      <c r="G24" s="161">
        <v>40</v>
      </c>
    </row>
    <row r="25" spans="1:7" ht="33">
      <c r="A25" s="161"/>
      <c r="B25" s="162" t="s">
        <v>324</v>
      </c>
      <c r="C25" s="161">
        <v>40</v>
      </c>
      <c r="E25" s="161"/>
      <c r="F25" s="162" t="s">
        <v>324</v>
      </c>
      <c r="G25" s="161">
        <v>50</v>
      </c>
    </row>
    <row r="26" spans="1:7">
      <c r="A26" s="161"/>
      <c r="B26" s="162" t="s">
        <v>325</v>
      </c>
      <c r="C26" s="161" t="s">
        <v>326</v>
      </c>
      <c r="E26" s="161"/>
      <c r="F26" s="162"/>
      <c r="G26" s="161"/>
    </row>
    <row r="27" spans="1:7">
      <c r="A27" s="238" t="s">
        <v>40</v>
      </c>
      <c r="B27" s="238"/>
      <c r="C27" s="165">
        <v>860.03499999999997</v>
      </c>
      <c r="E27" s="238" t="s">
        <v>40</v>
      </c>
      <c r="F27" s="238"/>
      <c r="G27" s="165">
        <f>SUM(G20:G26)</f>
        <v>920</v>
      </c>
    </row>
    <row r="28" spans="1:7">
      <c r="A28" s="158"/>
      <c r="B28" s="158"/>
      <c r="C28" s="158"/>
    </row>
    <row r="29" spans="1:7">
      <c r="A29" s="239" t="s">
        <v>14</v>
      </c>
      <c r="B29" s="239"/>
      <c r="C29" s="239"/>
      <c r="E29" s="239" t="s">
        <v>14</v>
      </c>
      <c r="F29" s="239"/>
      <c r="G29" s="239"/>
    </row>
    <row r="30" spans="1:7">
      <c r="A30" s="170"/>
      <c r="B30" s="170"/>
      <c r="C30" s="170"/>
      <c r="E30" s="170"/>
      <c r="F30" s="170"/>
      <c r="G30" s="170"/>
    </row>
    <row r="31" spans="1:7" ht="33">
      <c r="A31" s="161"/>
      <c r="B31" s="162"/>
      <c r="C31" s="161"/>
      <c r="E31" s="161" t="s">
        <v>327</v>
      </c>
      <c r="F31" s="162" t="s">
        <v>290</v>
      </c>
      <c r="G31" s="161">
        <v>100</v>
      </c>
    </row>
    <row r="32" spans="1:7">
      <c r="A32" s="161"/>
      <c r="B32" s="162"/>
      <c r="C32" s="161"/>
      <c r="E32" s="161" t="s">
        <v>328</v>
      </c>
      <c r="F32" s="162" t="s">
        <v>329</v>
      </c>
      <c r="G32" s="161">
        <v>200</v>
      </c>
    </row>
    <row r="33" spans="1:7">
      <c r="A33" s="238" t="s">
        <v>330</v>
      </c>
      <c r="B33" s="238"/>
      <c r="C33" s="165"/>
      <c r="E33" s="238" t="s">
        <v>330</v>
      </c>
      <c r="F33" s="238"/>
      <c r="G33" s="165">
        <v>300</v>
      </c>
    </row>
    <row r="34" spans="1:7">
      <c r="A34" s="236" t="s">
        <v>504</v>
      </c>
      <c r="B34" s="236"/>
      <c r="C34" s="171">
        <v>1510.0350000000001</v>
      </c>
      <c r="E34" s="236" t="s">
        <v>504</v>
      </c>
      <c r="F34" s="236"/>
      <c r="G34" s="171">
        <f>G33+G27+G13</f>
        <v>1970</v>
      </c>
    </row>
    <row r="35" spans="1:7">
      <c r="A35" s="240" t="s">
        <v>505</v>
      </c>
      <c r="B35" s="240"/>
      <c r="C35" s="240"/>
      <c r="E35" s="240" t="s">
        <v>505</v>
      </c>
      <c r="F35" s="240"/>
      <c r="G35" s="240"/>
    </row>
    <row r="36" spans="1:7" ht="12.75">
      <c r="A36" s="241" t="s">
        <v>299</v>
      </c>
      <c r="B36" s="241" t="s">
        <v>50</v>
      </c>
      <c r="C36" s="241" t="s">
        <v>300</v>
      </c>
      <c r="E36" s="241" t="s">
        <v>299</v>
      </c>
      <c r="F36" s="241" t="s">
        <v>50</v>
      </c>
      <c r="G36" s="241" t="s">
        <v>300</v>
      </c>
    </row>
    <row r="37" spans="1:7" ht="18" customHeight="1">
      <c r="A37" s="242"/>
      <c r="B37" s="243"/>
      <c r="C37" s="242"/>
      <c r="E37" s="242"/>
      <c r="F37" s="243"/>
      <c r="G37" s="242"/>
    </row>
    <row r="38" spans="1:7">
      <c r="A38" s="244" t="s">
        <v>1</v>
      </c>
      <c r="B38" s="245"/>
      <c r="C38" s="246"/>
      <c r="E38" s="244" t="s">
        <v>1</v>
      </c>
      <c r="F38" s="245"/>
      <c r="G38" s="246"/>
    </row>
    <row r="39" spans="1:7">
      <c r="A39" s="161"/>
      <c r="B39" s="169" t="s">
        <v>332</v>
      </c>
      <c r="C39" s="161" t="s">
        <v>317</v>
      </c>
      <c r="E39" s="161"/>
      <c r="F39" s="169" t="s">
        <v>333</v>
      </c>
      <c r="G39" s="161">
        <v>100</v>
      </c>
    </row>
    <row r="40" spans="1:7">
      <c r="A40" s="161" t="s">
        <v>334</v>
      </c>
      <c r="B40" s="169" t="s">
        <v>335</v>
      </c>
      <c r="C40" s="161">
        <v>250</v>
      </c>
      <c r="E40" s="161"/>
      <c r="F40" s="169" t="s">
        <v>336</v>
      </c>
      <c r="G40" s="161">
        <v>180</v>
      </c>
    </row>
    <row r="41" spans="1:7" ht="33">
      <c r="A41" s="161" t="s">
        <v>337</v>
      </c>
      <c r="B41" s="162" t="s">
        <v>338</v>
      </c>
      <c r="C41" s="161" t="s">
        <v>311</v>
      </c>
      <c r="E41" s="161" t="s">
        <v>337</v>
      </c>
      <c r="F41" s="162" t="s">
        <v>329</v>
      </c>
      <c r="G41" s="161">
        <v>250</v>
      </c>
    </row>
    <row r="42" spans="1:7">
      <c r="A42" s="161"/>
      <c r="B42" s="162" t="s">
        <v>57</v>
      </c>
      <c r="C42" s="161" t="s">
        <v>312</v>
      </c>
      <c r="E42" s="161"/>
      <c r="F42" s="162" t="s">
        <v>57</v>
      </c>
      <c r="G42" s="161">
        <v>40</v>
      </c>
    </row>
    <row r="43" spans="1:7">
      <c r="A43" s="238" t="s">
        <v>315</v>
      </c>
      <c r="B43" s="238"/>
      <c r="C43" s="165">
        <v>550</v>
      </c>
      <c r="E43" s="161"/>
      <c r="F43" s="162" t="s">
        <v>39</v>
      </c>
      <c r="G43" s="161">
        <v>150</v>
      </c>
    </row>
    <row r="44" spans="1:7">
      <c r="A44" s="166"/>
      <c r="B44" s="166"/>
      <c r="C44" s="168"/>
      <c r="E44" s="238" t="s">
        <v>315</v>
      </c>
      <c r="F44" s="238"/>
      <c r="G44" s="165">
        <f>SUM(G39:G43)</f>
        <v>720</v>
      </c>
    </row>
    <row r="45" spans="1:7">
      <c r="A45" s="166"/>
      <c r="B45" s="166"/>
      <c r="C45" s="168"/>
      <c r="E45" s="166"/>
      <c r="F45" s="166"/>
      <c r="G45" s="168"/>
    </row>
    <row r="46" spans="1:7">
      <c r="A46" s="166"/>
      <c r="B46" s="166"/>
      <c r="C46" s="168"/>
      <c r="E46" s="166"/>
      <c r="F46" s="166"/>
      <c r="G46" s="168"/>
    </row>
    <row r="47" spans="1:7">
      <c r="A47" s="166"/>
      <c r="B47" s="166"/>
      <c r="C47" s="168"/>
      <c r="E47" s="166"/>
      <c r="F47" s="166"/>
      <c r="G47" s="168"/>
    </row>
    <row r="48" spans="1:7">
      <c r="A48" s="166"/>
      <c r="B48" s="166"/>
      <c r="C48" s="168"/>
      <c r="E48" s="166"/>
      <c r="F48" s="166"/>
      <c r="G48" s="168"/>
    </row>
    <row r="49" spans="1:7">
      <c r="A49" s="239" t="s">
        <v>13</v>
      </c>
      <c r="B49" s="239"/>
      <c r="C49" s="239"/>
      <c r="E49" s="166"/>
      <c r="F49" s="166"/>
      <c r="G49" s="168"/>
    </row>
    <row r="50" spans="1:7">
      <c r="A50" s="161" t="s">
        <v>339</v>
      </c>
      <c r="B50" s="162" t="s">
        <v>340</v>
      </c>
      <c r="C50" s="161">
        <v>100</v>
      </c>
      <c r="E50" s="239" t="s">
        <v>13</v>
      </c>
      <c r="F50" s="239"/>
      <c r="G50" s="239"/>
    </row>
    <row r="51" spans="1:7" ht="33">
      <c r="A51" s="161" t="s">
        <v>341</v>
      </c>
      <c r="B51" s="162" t="s">
        <v>342</v>
      </c>
      <c r="C51" s="161">
        <v>250</v>
      </c>
      <c r="E51" s="161" t="s">
        <v>339</v>
      </c>
      <c r="F51" s="162" t="s">
        <v>340</v>
      </c>
      <c r="G51" s="161">
        <v>100</v>
      </c>
    </row>
    <row r="52" spans="1:7" ht="33">
      <c r="A52" s="161" t="s">
        <v>343</v>
      </c>
      <c r="B52" s="162" t="s">
        <v>344</v>
      </c>
      <c r="C52" s="161">
        <v>100</v>
      </c>
      <c r="E52" s="161" t="s">
        <v>341</v>
      </c>
      <c r="F52" s="162" t="s">
        <v>342</v>
      </c>
      <c r="G52" s="161">
        <v>250</v>
      </c>
    </row>
    <row r="53" spans="1:7" ht="49.5">
      <c r="A53" s="161" t="s">
        <v>345</v>
      </c>
      <c r="B53" s="162" t="s">
        <v>346</v>
      </c>
      <c r="C53" s="161">
        <v>180</v>
      </c>
      <c r="E53" s="161" t="s">
        <v>343</v>
      </c>
      <c r="F53" s="162" t="s">
        <v>423</v>
      </c>
      <c r="G53" s="161">
        <v>130</v>
      </c>
    </row>
    <row r="54" spans="1:7" ht="49.5">
      <c r="A54" s="161" t="s">
        <v>349</v>
      </c>
      <c r="B54" s="162" t="s">
        <v>350</v>
      </c>
      <c r="C54" s="161" t="s">
        <v>307</v>
      </c>
      <c r="E54" s="161" t="s">
        <v>345</v>
      </c>
      <c r="F54" s="162" t="s">
        <v>348</v>
      </c>
      <c r="G54" s="161">
        <v>180</v>
      </c>
    </row>
    <row r="55" spans="1:7">
      <c r="A55" s="161"/>
      <c r="B55" s="162" t="s">
        <v>57</v>
      </c>
      <c r="C55" s="161">
        <v>40</v>
      </c>
      <c r="E55" s="161" t="s">
        <v>349</v>
      </c>
      <c r="F55" s="162" t="s">
        <v>424</v>
      </c>
      <c r="G55" s="161">
        <v>200</v>
      </c>
    </row>
    <row r="56" spans="1:7">
      <c r="A56" s="161"/>
      <c r="B56" s="162" t="s">
        <v>324</v>
      </c>
      <c r="C56" s="161">
        <v>40</v>
      </c>
      <c r="E56" s="161"/>
      <c r="F56" s="162" t="s">
        <v>57</v>
      </c>
      <c r="G56" s="161">
        <v>40</v>
      </c>
    </row>
    <row r="57" spans="1:7" ht="33">
      <c r="A57" s="161"/>
      <c r="B57" s="162" t="s">
        <v>325</v>
      </c>
      <c r="C57" s="161">
        <v>3.5000000000000003E-2</v>
      </c>
      <c r="E57" s="161"/>
      <c r="F57" s="162" t="s">
        <v>324</v>
      </c>
      <c r="G57" s="161">
        <v>50</v>
      </c>
    </row>
    <row r="58" spans="1:7">
      <c r="A58" s="238" t="s">
        <v>40</v>
      </c>
      <c r="B58" s="238"/>
      <c r="C58" s="165">
        <v>890.03499999999997</v>
      </c>
      <c r="E58" s="161"/>
      <c r="F58" s="162"/>
      <c r="G58" s="161"/>
    </row>
    <row r="59" spans="1:7">
      <c r="A59" s="239" t="s">
        <v>14</v>
      </c>
      <c r="B59" s="239"/>
      <c r="C59" s="239"/>
      <c r="E59" s="238" t="s">
        <v>40</v>
      </c>
      <c r="F59" s="238"/>
      <c r="G59" s="165">
        <f>SUM(G51:G58)</f>
        <v>950</v>
      </c>
    </row>
    <row r="60" spans="1:7">
      <c r="A60" s="170"/>
      <c r="B60" s="170"/>
      <c r="C60" s="170"/>
      <c r="E60" s="239" t="s">
        <v>14</v>
      </c>
      <c r="F60" s="239"/>
      <c r="G60" s="239"/>
    </row>
    <row r="61" spans="1:7">
      <c r="A61" s="161"/>
      <c r="B61" s="162"/>
      <c r="C61" s="161"/>
      <c r="E61" s="170"/>
      <c r="F61" s="170"/>
      <c r="G61" s="170"/>
    </row>
    <row r="62" spans="1:7" ht="33">
      <c r="A62" s="161"/>
      <c r="B62" s="162"/>
      <c r="C62" s="161"/>
      <c r="E62" s="161" t="s">
        <v>327</v>
      </c>
      <c r="F62" s="162" t="s">
        <v>289</v>
      </c>
      <c r="G62" s="161">
        <v>100</v>
      </c>
    </row>
    <row r="63" spans="1:7">
      <c r="A63" s="238"/>
      <c r="B63" s="238"/>
      <c r="C63" s="165"/>
      <c r="E63" s="161"/>
      <c r="F63" s="162" t="s">
        <v>351</v>
      </c>
      <c r="G63" s="161">
        <v>200</v>
      </c>
    </row>
    <row r="64" spans="1:7">
      <c r="A64" s="236" t="s">
        <v>506</v>
      </c>
      <c r="B64" s="236"/>
      <c r="C64" s="171">
        <v>1440.0350000000001</v>
      </c>
      <c r="E64" s="238" t="s">
        <v>330</v>
      </c>
      <c r="F64" s="238"/>
      <c r="G64" s="165">
        <v>300</v>
      </c>
    </row>
    <row r="65" spans="1:7">
      <c r="A65" s="240" t="s">
        <v>507</v>
      </c>
      <c r="B65" s="240"/>
      <c r="C65" s="240"/>
      <c r="E65" s="236" t="s">
        <v>506</v>
      </c>
      <c r="F65" s="236"/>
      <c r="G65" s="172">
        <f>G64+G59+G44</f>
        <v>1970</v>
      </c>
    </row>
    <row r="66" spans="1:7">
      <c r="A66" s="241" t="s">
        <v>299</v>
      </c>
      <c r="B66" s="241" t="s">
        <v>50</v>
      </c>
      <c r="C66" s="241" t="s">
        <v>300</v>
      </c>
      <c r="E66" s="240" t="s">
        <v>507</v>
      </c>
      <c r="F66" s="240"/>
      <c r="G66" s="240"/>
    </row>
    <row r="67" spans="1:7" ht="12.75">
      <c r="A67" s="242"/>
      <c r="B67" s="243"/>
      <c r="C67" s="242"/>
      <c r="E67" s="241" t="s">
        <v>299</v>
      </c>
      <c r="F67" s="241" t="s">
        <v>50</v>
      </c>
      <c r="G67" s="241" t="s">
        <v>300</v>
      </c>
    </row>
    <row r="68" spans="1:7">
      <c r="A68" s="239" t="s">
        <v>1</v>
      </c>
      <c r="B68" s="239"/>
      <c r="C68" s="239"/>
      <c r="E68" s="242"/>
      <c r="F68" s="243"/>
      <c r="G68" s="242"/>
    </row>
    <row r="69" spans="1:7">
      <c r="A69" s="161"/>
      <c r="B69" s="162" t="s">
        <v>352</v>
      </c>
      <c r="C69" s="161">
        <v>40</v>
      </c>
      <c r="E69" s="239" t="s">
        <v>1</v>
      </c>
      <c r="F69" s="239"/>
      <c r="G69" s="239"/>
    </row>
    <row r="70" spans="1:7" ht="33">
      <c r="A70" s="161" t="s">
        <v>353</v>
      </c>
      <c r="B70" s="162" t="s">
        <v>354</v>
      </c>
      <c r="C70" s="161">
        <v>130</v>
      </c>
      <c r="E70" s="161"/>
      <c r="F70" s="162" t="s">
        <v>352</v>
      </c>
      <c r="G70" s="161">
        <v>40</v>
      </c>
    </row>
    <row r="71" spans="1:7" ht="33">
      <c r="A71" s="161" t="s">
        <v>308</v>
      </c>
      <c r="B71" s="162" t="s">
        <v>355</v>
      </c>
      <c r="C71" s="161">
        <v>180</v>
      </c>
      <c r="E71" s="161" t="s">
        <v>353</v>
      </c>
      <c r="F71" s="162" t="s">
        <v>354</v>
      </c>
      <c r="G71" s="161">
        <v>130</v>
      </c>
    </row>
    <row r="72" spans="1:7" ht="33">
      <c r="A72" s="161" t="s">
        <v>310</v>
      </c>
      <c r="B72" s="162" t="s">
        <v>309</v>
      </c>
      <c r="C72" s="161" t="s">
        <v>311</v>
      </c>
      <c r="E72" s="161" t="s">
        <v>308</v>
      </c>
      <c r="F72" s="162" t="s">
        <v>355</v>
      </c>
      <c r="G72" s="161">
        <v>180</v>
      </c>
    </row>
    <row r="73" spans="1:7">
      <c r="A73" s="161"/>
      <c r="B73" s="162" t="s">
        <v>57</v>
      </c>
      <c r="C73" s="161" t="s">
        <v>312</v>
      </c>
      <c r="E73" s="161" t="s">
        <v>310</v>
      </c>
      <c r="F73" s="162" t="s">
        <v>309</v>
      </c>
      <c r="G73" s="161">
        <v>200</v>
      </c>
    </row>
    <row r="74" spans="1:7">
      <c r="A74" s="238" t="s">
        <v>315</v>
      </c>
      <c r="B74" s="238"/>
      <c r="C74" s="165">
        <v>590</v>
      </c>
      <c r="E74" s="161"/>
      <c r="F74" s="162" t="s">
        <v>57</v>
      </c>
      <c r="G74" s="161">
        <v>40</v>
      </c>
    </row>
    <row r="75" spans="1:7">
      <c r="A75" s="166"/>
      <c r="B75" s="166"/>
      <c r="C75" s="168"/>
      <c r="E75" s="238" t="s">
        <v>315</v>
      </c>
      <c r="F75" s="238"/>
      <c r="G75" s="165">
        <f>SUM(G70:G74)</f>
        <v>590</v>
      </c>
    </row>
    <row r="76" spans="1:7">
      <c r="A76" s="166"/>
      <c r="B76" s="166"/>
      <c r="C76" s="168"/>
      <c r="E76" s="166"/>
      <c r="F76" s="166"/>
      <c r="G76" s="168"/>
    </row>
    <row r="77" spans="1:7">
      <c r="A77" s="166"/>
      <c r="B77" s="166"/>
      <c r="C77" s="168"/>
      <c r="E77" s="166"/>
      <c r="F77" s="166"/>
      <c r="G77" s="168"/>
    </row>
    <row r="78" spans="1:7">
      <c r="A78" s="166"/>
      <c r="B78" s="166"/>
      <c r="C78" s="168"/>
      <c r="E78" s="166"/>
      <c r="F78" s="166"/>
      <c r="G78" s="168"/>
    </row>
    <row r="79" spans="1:7">
      <c r="A79" s="166"/>
      <c r="B79" s="166"/>
      <c r="C79" s="168"/>
      <c r="E79" s="166"/>
      <c r="F79" s="166"/>
      <c r="G79" s="168"/>
    </row>
    <row r="80" spans="1:7">
      <c r="A80" s="239" t="s">
        <v>13</v>
      </c>
      <c r="B80" s="239"/>
      <c r="C80" s="239"/>
      <c r="E80" s="166"/>
      <c r="F80" s="166"/>
      <c r="G80" s="168"/>
    </row>
    <row r="81" spans="1:7">
      <c r="A81" s="161" t="s">
        <v>356</v>
      </c>
      <c r="B81" s="162" t="s">
        <v>357</v>
      </c>
      <c r="C81" s="161">
        <v>100</v>
      </c>
      <c r="E81" s="239" t="s">
        <v>13</v>
      </c>
      <c r="F81" s="239"/>
      <c r="G81" s="239"/>
    </row>
    <row r="82" spans="1:7" ht="33">
      <c r="A82" s="161" t="s">
        <v>358</v>
      </c>
      <c r="B82" s="162" t="s">
        <v>359</v>
      </c>
      <c r="C82" s="161">
        <v>250</v>
      </c>
      <c r="E82" s="161" t="s">
        <v>356</v>
      </c>
      <c r="F82" s="162" t="s">
        <v>357</v>
      </c>
      <c r="G82" s="161">
        <v>100</v>
      </c>
    </row>
    <row r="83" spans="1:7" ht="49.5">
      <c r="A83" s="161" t="s">
        <v>360</v>
      </c>
      <c r="B83" s="162" t="s">
        <v>361</v>
      </c>
      <c r="C83" s="161">
        <v>250</v>
      </c>
      <c r="E83" s="161" t="s">
        <v>358</v>
      </c>
      <c r="F83" s="162" t="s">
        <v>359</v>
      </c>
      <c r="G83" s="161">
        <v>250</v>
      </c>
    </row>
    <row r="84" spans="1:7" ht="33">
      <c r="A84" s="161" t="s">
        <v>362</v>
      </c>
      <c r="B84" s="162" t="s">
        <v>363</v>
      </c>
      <c r="C84" s="161" t="s">
        <v>307</v>
      </c>
      <c r="E84" s="161" t="s">
        <v>360</v>
      </c>
      <c r="F84" s="162" t="s">
        <v>425</v>
      </c>
      <c r="G84" s="161">
        <v>280</v>
      </c>
    </row>
    <row r="85" spans="1:7" ht="33">
      <c r="A85" s="161"/>
      <c r="B85" s="162" t="s">
        <v>57</v>
      </c>
      <c r="C85" s="161">
        <v>40</v>
      </c>
      <c r="E85" s="161" t="s">
        <v>362</v>
      </c>
      <c r="F85" s="162" t="s">
        <v>391</v>
      </c>
      <c r="G85" s="161">
        <v>200</v>
      </c>
    </row>
    <row r="86" spans="1:7">
      <c r="A86" s="161"/>
      <c r="B86" s="162" t="s">
        <v>324</v>
      </c>
      <c r="C86" s="161">
        <v>40</v>
      </c>
      <c r="E86" s="161"/>
      <c r="F86" s="162" t="s">
        <v>57</v>
      </c>
      <c r="G86" s="161">
        <v>40</v>
      </c>
    </row>
    <row r="87" spans="1:7" ht="33">
      <c r="A87" s="161"/>
      <c r="B87" s="162" t="s">
        <v>325</v>
      </c>
      <c r="C87" s="161" t="s">
        <v>326</v>
      </c>
      <c r="E87" s="161"/>
      <c r="F87" s="162" t="s">
        <v>324</v>
      </c>
      <c r="G87" s="161">
        <v>50</v>
      </c>
    </row>
    <row r="88" spans="1:7">
      <c r="A88" s="238" t="s">
        <v>40</v>
      </c>
      <c r="B88" s="238"/>
      <c r="C88" s="165">
        <v>860.03499999999997</v>
      </c>
      <c r="E88" s="161"/>
      <c r="F88" s="162"/>
      <c r="G88" s="161"/>
    </row>
    <row r="89" spans="1:7">
      <c r="A89" s="239" t="s">
        <v>14</v>
      </c>
      <c r="B89" s="239"/>
      <c r="C89" s="239"/>
      <c r="E89" s="238" t="s">
        <v>40</v>
      </c>
      <c r="F89" s="238"/>
      <c r="G89" s="165">
        <f>SUM(G82:G88)</f>
        <v>920</v>
      </c>
    </row>
    <row r="90" spans="1:7">
      <c r="A90" s="161"/>
      <c r="B90" s="162"/>
      <c r="C90" s="161"/>
      <c r="E90" s="239" t="s">
        <v>14</v>
      </c>
      <c r="F90" s="239"/>
      <c r="G90" s="239"/>
    </row>
    <row r="91" spans="1:7" ht="33">
      <c r="A91" s="161"/>
      <c r="B91" s="162"/>
      <c r="C91" s="161"/>
      <c r="E91" s="161" t="s">
        <v>364</v>
      </c>
      <c r="F91" s="162" t="s">
        <v>290</v>
      </c>
      <c r="G91" s="161">
        <v>100</v>
      </c>
    </row>
    <row r="92" spans="1:7">
      <c r="A92" s="161"/>
      <c r="B92" s="162"/>
      <c r="C92" s="161"/>
      <c r="E92" s="161"/>
      <c r="F92" s="162"/>
      <c r="G92" s="161"/>
    </row>
    <row r="93" spans="1:7">
      <c r="A93" s="238"/>
      <c r="B93" s="238"/>
      <c r="C93" s="165"/>
      <c r="E93" s="161" t="s">
        <v>328</v>
      </c>
      <c r="F93" s="162" t="s">
        <v>329</v>
      </c>
      <c r="G93" s="161">
        <v>200</v>
      </c>
    </row>
    <row r="94" spans="1:7">
      <c r="A94" s="236" t="s">
        <v>508</v>
      </c>
      <c r="B94" s="236"/>
      <c r="C94" s="171">
        <v>1450.0350000000001</v>
      </c>
      <c r="E94" s="238" t="s">
        <v>330</v>
      </c>
      <c r="F94" s="238"/>
      <c r="G94" s="165">
        <v>300</v>
      </c>
    </row>
    <row r="95" spans="1:7">
      <c r="A95" s="240" t="s">
        <v>509</v>
      </c>
      <c r="B95" s="240"/>
      <c r="C95" s="240"/>
      <c r="E95" s="236" t="s">
        <v>508</v>
      </c>
      <c r="F95" s="236"/>
      <c r="G95" s="172">
        <f>G94+G89+G75</f>
        <v>1810</v>
      </c>
    </row>
    <row r="96" spans="1:7">
      <c r="A96" s="241" t="s">
        <v>299</v>
      </c>
      <c r="B96" s="241" t="s">
        <v>50</v>
      </c>
      <c r="C96" s="241" t="s">
        <v>300</v>
      </c>
      <c r="E96" s="240" t="s">
        <v>509</v>
      </c>
      <c r="F96" s="240"/>
      <c r="G96" s="240"/>
    </row>
    <row r="97" spans="1:7" ht="12.75">
      <c r="A97" s="242"/>
      <c r="B97" s="243"/>
      <c r="C97" s="242"/>
      <c r="E97" s="241" t="s">
        <v>299</v>
      </c>
      <c r="F97" s="241" t="s">
        <v>50</v>
      </c>
      <c r="G97" s="241" t="s">
        <v>300</v>
      </c>
    </row>
    <row r="98" spans="1:7">
      <c r="A98" s="239" t="s">
        <v>1</v>
      </c>
      <c r="B98" s="239"/>
      <c r="C98" s="239"/>
      <c r="E98" s="242"/>
      <c r="F98" s="243"/>
      <c r="G98" s="242"/>
    </row>
    <row r="99" spans="1:7">
      <c r="A99" s="161" t="s">
        <v>365</v>
      </c>
      <c r="B99" s="162" t="s">
        <v>366</v>
      </c>
      <c r="C99" s="161">
        <v>100</v>
      </c>
      <c r="E99" s="239" t="s">
        <v>1</v>
      </c>
      <c r="F99" s="239"/>
      <c r="G99" s="239"/>
    </row>
    <row r="100" spans="1:7" ht="33">
      <c r="A100" s="161" t="s">
        <v>367</v>
      </c>
      <c r="B100" s="162" t="s">
        <v>368</v>
      </c>
      <c r="C100" s="161">
        <v>200</v>
      </c>
      <c r="E100" s="161" t="s">
        <v>365</v>
      </c>
      <c r="F100" s="162" t="s">
        <v>366</v>
      </c>
      <c r="G100" s="161">
        <v>100</v>
      </c>
    </row>
    <row r="101" spans="1:7" ht="33">
      <c r="A101" s="161" t="s">
        <v>328</v>
      </c>
      <c r="B101" s="162" t="s">
        <v>329</v>
      </c>
      <c r="C101" s="161" t="s">
        <v>311</v>
      </c>
      <c r="E101" s="161" t="s">
        <v>367</v>
      </c>
      <c r="F101" s="162" t="s">
        <v>369</v>
      </c>
      <c r="G101" s="161">
        <v>200</v>
      </c>
    </row>
    <row r="102" spans="1:7">
      <c r="A102" s="161"/>
      <c r="B102" s="162" t="s">
        <v>57</v>
      </c>
      <c r="C102" s="161" t="s">
        <v>312</v>
      </c>
      <c r="E102" s="161" t="s">
        <v>328</v>
      </c>
      <c r="F102" s="162" t="s">
        <v>329</v>
      </c>
      <c r="G102" s="161">
        <v>200</v>
      </c>
    </row>
    <row r="103" spans="1:7">
      <c r="A103" s="238" t="s">
        <v>315</v>
      </c>
      <c r="B103" s="238"/>
      <c r="C103" s="165">
        <v>540</v>
      </c>
      <c r="E103" s="161"/>
      <c r="F103" s="162" t="s">
        <v>57</v>
      </c>
      <c r="G103" s="161">
        <v>60</v>
      </c>
    </row>
    <row r="104" spans="1:7">
      <c r="A104" s="166"/>
      <c r="B104" s="166"/>
      <c r="C104" s="168"/>
      <c r="F104" s="173" t="s">
        <v>38</v>
      </c>
      <c r="G104" s="174">
        <v>150</v>
      </c>
    </row>
    <row r="105" spans="1:7">
      <c r="A105" s="166"/>
      <c r="B105" s="166"/>
      <c r="C105" s="168"/>
      <c r="E105" s="238" t="s">
        <v>315</v>
      </c>
      <c r="F105" s="238"/>
      <c r="G105" s="165">
        <f>SUM(G100:G104)</f>
        <v>710</v>
      </c>
    </row>
    <row r="106" spans="1:7">
      <c r="A106" s="166"/>
      <c r="B106" s="166"/>
      <c r="C106" s="168"/>
      <c r="E106" s="166"/>
      <c r="F106" s="166"/>
      <c r="G106" s="168"/>
    </row>
    <row r="107" spans="1:7">
      <c r="A107" s="166"/>
      <c r="B107" s="166"/>
      <c r="C107" s="168"/>
      <c r="E107" s="166"/>
      <c r="F107" s="166"/>
      <c r="G107" s="168"/>
    </row>
    <row r="108" spans="1:7">
      <c r="A108" s="166"/>
      <c r="B108" s="166"/>
      <c r="C108" s="168"/>
      <c r="E108" s="166"/>
      <c r="F108" s="166"/>
      <c r="G108" s="168"/>
    </row>
    <row r="109" spans="1:7">
      <c r="A109" s="239" t="s">
        <v>13</v>
      </c>
      <c r="B109" s="239"/>
      <c r="C109" s="239"/>
      <c r="E109" s="166"/>
      <c r="F109" s="166"/>
      <c r="G109" s="168"/>
    </row>
    <row r="110" spans="1:7">
      <c r="A110" s="161" t="s">
        <v>370</v>
      </c>
      <c r="B110" s="162" t="s">
        <v>371</v>
      </c>
      <c r="C110" s="161">
        <v>100</v>
      </c>
      <c r="E110" s="239" t="s">
        <v>13</v>
      </c>
      <c r="F110" s="239"/>
      <c r="G110" s="239"/>
    </row>
    <row r="111" spans="1:7" ht="33">
      <c r="A111" s="161" t="s">
        <v>372</v>
      </c>
      <c r="B111" s="162" t="s">
        <v>373</v>
      </c>
      <c r="C111" s="161">
        <v>250</v>
      </c>
      <c r="E111" s="161" t="s">
        <v>370</v>
      </c>
      <c r="F111" s="162" t="s">
        <v>371</v>
      </c>
      <c r="G111" s="161">
        <v>100</v>
      </c>
    </row>
    <row r="112" spans="1:7" ht="49.5">
      <c r="A112" s="161" t="s">
        <v>374</v>
      </c>
      <c r="B112" s="162" t="s">
        <v>375</v>
      </c>
      <c r="C112" s="161">
        <v>100</v>
      </c>
      <c r="E112" s="161" t="s">
        <v>372</v>
      </c>
      <c r="F112" s="162" t="s">
        <v>373</v>
      </c>
      <c r="G112" s="161">
        <v>250</v>
      </c>
    </row>
    <row r="113" spans="1:7" ht="49.5">
      <c r="A113" s="161" t="s">
        <v>376</v>
      </c>
      <c r="B113" s="162" t="s">
        <v>377</v>
      </c>
      <c r="C113" s="161">
        <v>180</v>
      </c>
      <c r="E113" s="161" t="s">
        <v>374</v>
      </c>
      <c r="F113" s="162" t="s">
        <v>426</v>
      </c>
      <c r="G113" s="161">
        <v>130</v>
      </c>
    </row>
    <row r="114" spans="1:7">
      <c r="A114" s="161" t="s">
        <v>322</v>
      </c>
      <c r="B114" s="162" t="s">
        <v>323</v>
      </c>
      <c r="C114" s="161" t="s">
        <v>307</v>
      </c>
      <c r="E114" s="161" t="s">
        <v>376</v>
      </c>
      <c r="F114" s="162" t="s">
        <v>336</v>
      </c>
      <c r="G114" s="161">
        <v>180</v>
      </c>
    </row>
    <row r="115" spans="1:7" ht="33">
      <c r="A115" s="161"/>
      <c r="B115" s="162" t="s">
        <v>57</v>
      </c>
      <c r="C115" s="161">
        <v>40</v>
      </c>
      <c r="E115" s="161" t="s">
        <v>322</v>
      </c>
      <c r="F115" s="162" t="s">
        <v>323</v>
      </c>
      <c r="G115" s="161">
        <v>200</v>
      </c>
    </row>
    <row r="116" spans="1:7">
      <c r="A116" s="161"/>
      <c r="B116" s="162" t="s">
        <v>324</v>
      </c>
      <c r="C116" s="161">
        <v>40</v>
      </c>
      <c r="E116" s="161"/>
      <c r="F116" s="162" t="s">
        <v>57</v>
      </c>
      <c r="G116" s="161">
        <v>40</v>
      </c>
    </row>
    <row r="117" spans="1:7" ht="33">
      <c r="A117" s="161"/>
      <c r="B117" s="162" t="s">
        <v>325</v>
      </c>
      <c r="C117" s="161" t="s">
        <v>326</v>
      </c>
      <c r="E117" s="161"/>
      <c r="F117" s="162" t="s">
        <v>324</v>
      </c>
      <c r="G117" s="161">
        <v>50</v>
      </c>
    </row>
    <row r="118" spans="1:7">
      <c r="A118" s="238" t="s">
        <v>40</v>
      </c>
      <c r="B118" s="238"/>
      <c r="C118" s="165">
        <v>890.03499999999997</v>
      </c>
      <c r="E118" s="161"/>
      <c r="F118" s="162"/>
      <c r="G118" s="161"/>
    </row>
    <row r="119" spans="1:7">
      <c r="A119" s="239" t="s">
        <v>14</v>
      </c>
      <c r="B119" s="239"/>
      <c r="C119" s="239"/>
      <c r="E119" s="238" t="s">
        <v>40</v>
      </c>
      <c r="F119" s="238"/>
      <c r="G119" s="165">
        <f>SUM(G111:G118)</f>
        <v>950</v>
      </c>
    </row>
    <row r="120" spans="1:7">
      <c r="A120" s="170"/>
      <c r="B120" s="170"/>
      <c r="C120" s="170"/>
      <c r="E120" s="239" t="s">
        <v>14</v>
      </c>
      <c r="F120" s="239"/>
      <c r="G120" s="239"/>
    </row>
    <row r="121" spans="1:7">
      <c r="A121" s="161"/>
      <c r="B121" s="162"/>
      <c r="C121" s="161"/>
      <c r="E121" s="170"/>
      <c r="F121" s="170"/>
      <c r="G121" s="170"/>
    </row>
    <row r="122" spans="1:7" ht="33">
      <c r="A122" s="161"/>
      <c r="B122" s="162"/>
      <c r="C122" s="161"/>
      <c r="E122" s="161" t="s">
        <v>378</v>
      </c>
      <c r="F122" s="162" t="s">
        <v>289</v>
      </c>
      <c r="G122" s="161">
        <v>100</v>
      </c>
    </row>
    <row r="123" spans="1:7" ht="33">
      <c r="A123" s="238"/>
      <c r="B123" s="238"/>
      <c r="C123" s="165"/>
      <c r="E123" s="161"/>
      <c r="F123" s="162" t="s">
        <v>431</v>
      </c>
      <c r="G123" s="161">
        <v>200</v>
      </c>
    </row>
    <row r="124" spans="1:7">
      <c r="A124" s="236" t="s">
        <v>510</v>
      </c>
      <c r="B124" s="236"/>
      <c r="C124" s="171">
        <v>1430.0350000000001</v>
      </c>
      <c r="E124" s="238" t="s">
        <v>330</v>
      </c>
      <c r="F124" s="238"/>
      <c r="G124" s="165">
        <v>300</v>
      </c>
    </row>
    <row r="125" spans="1:7">
      <c r="A125" s="240" t="s">
        <v>511</v>
      </c>
      <c r="B125" s="240"/>
      <c r="C125" s="240"/>
      <c r="E125" s="236" t="s">
        <v>510</v>
      </c>
      <c r="F125" s="236"/>
      <c r="G125" s="172">
        <f>G124+G119+G105</f>
        <v>1960</v>
      </c>
    </row>
    <row r="126" spans="1:7">
      <c r="A126" s="241" t="s">
        <v>299</v>
      </c>
      <c r="B126" s="241" t="s">
        <v>50</v>
      </c>
      <c r="C126" s="241" t="s">
        <v>300</v>
      </c>
      <c r="E126" s="240" t="s">
        <v>511</v>
      </c>
      <c r="F126" s="240"/>
      <c r="G126" s="240"/>
    </row>
    <row r="127" spans="1:7" ht="12.75">
      <c r="A127" s="242"/>
      <c r="B127" s="243"/>
      <c r="C127" s="242"/>
      <c r="E127" s="241" t="s">
        <v>299</v>
      </c>
      <c r="F127" s="241" t="s">
        <v>50</v>
      </c>
      <c r="G127" s="241" t="s">
        <v>300</v>
      </c>
    </row>
    <row r="128" spans="1:7">
      <c r="A128" s="239" t="s">
        <v>1</v>
      </c>
      <c r="B128" s="239"/>
      <c r="C128" s="239"/>
      <c r="E128" s="242"/>
      <c r="F128" s="243"/>
      <c r="G128" s="242"/>
    </row>
    <row r="129" spans="1:7">
      <c r="A129" s="161" t="s">
        <v>380</v>
      </c>
      <c r="B129" s="162" t="s">
        <v>381</v>
      </c>
      <c r="C129" s="161">
        <v>250</v>
      </c>
      <c r="E129" s="239" t="s">
        <v>1</v>
      </c>
      <c r="F129" s="239"/>
      <c r="G129" s="239"/>
    </row>
    <row r="130" spans="1:7">
      <c r="A130" s="161" t="s">
        <v>337</v>
      </c>
      <c r="B130" s="162" t="s">
        <v>72</v>
      </c>
      <c r="C130" s="161" t="s">
        <v>311</v>
      </c>
      <c r="E130" s="161"/>
      <c r="F130" s="169" t="s">
        <v>382</v>
      </c>
      <c r="G130" s="161">
        <v>200</v>
      </c>
    </row>
    <row r="131" spans="1:7">
      <c r="A131" s="161"/>
      <c r="B131" s="162" t="s">
        <v>208</v>
      </c>
      <c r="C131" s="161" t="s">
        <v>312</v>
      </c>
      <c r="E131" s="161"/>
      <c r="F131" s="169" t="s">
        <v>383</v>
      </c>
      <c r="G131" s="161">
        <v>50</v>
      </c>
    </row>
    <row r="132" spans="1:7" ht="33">
      <c r="A132" s="161" t="s">
        <v>384</v>
      </c>
      <c r="B132" s="162" t="s">
        <v>385</v>
      </c>
      <c r="C132" s="161" t="s">
        <v>347</v>
      </c>
      <c r="E132" s="161" t="s">
        <v>337</v>
      </c>
      <c r="F132" s="162" t="s">
        <v>404</v>
      </c>
      <c r="G132" s="161">
        <v>200</v>
      </c>
    </row>
    <row r="133" spans="1:7">
      <c r="A133" s="238" t="s">
        <v>315</v>
      </c>
      <c r="B133" s="238"/>
      <c r="C133" s="165">
        <v>640</v>
      </c>
      <c r="E133" s="161"/>
      <c r="F133" s="162" t="s">
        <v>57</v>
      </c>
      <c r="G133" s="161">
        <v>40</v>
      </c>
    </row>
    <row r="134" spans="1:7">
      <c r="A134" s="166"/>
      <c r="B134" s="166"/>
      <c r="C134" s="168"/>
      <c r="E134" s="161"/>
      <c r="F134" s="162" t="s">
        <v>172</v>
      </c>
      <c r="G134" s="161">
        <v>100</v>
      </c>
    </row>
    <row r="135" spans="1:7">
      <c r="A135" s="166"/>
      <c r="B135" s="166"/>
      <c r="C135" s="168"/>
      <c r="E135" s="238" t="s">
        <v>315</v>
      </c>
      <c r="F135" s="238"/>
      <c r="G135" s="165">
        <f>SUM(G130:G134)</f>
        <v>590</v>
      </c>
    </row>
    <row r="136" spans="1:7">
      <c r="A136" s="166"/>
      <c r="B136" s="166"/>
      <c r="C136" s="168"/>
      <c r="E136" s="166"/>
      <c r="F136" s="166"/>
      <c r="G136" s="168"/>
    </row>
    <row r="137" spans="1:7">
      <c r="A137" s="166"/>
      <c r="B137" s="166"/>
      <c r="C137" s="168"/>
      <c r="E137" s="166"/>
      <c r="F137" s="166"/>
      <c r="G137" s="168"/>
    </row>
    <row r="138" spans="1:7">
      <c r="A138" s="166"/>
      <c r="B138" s="166"/>
      <c r="C138" s="168"/>
      <c r="E138" s="166"/>
      <c r="F138" s="166"/>
      <c r="G138" s="168"/>
    </row>
    <row r="139" spans="1:7">
      <c r="A139" s="239" t="s">
        <v>13</v>
      </c>
      <c r="B139" s="239"/>
      <c r="C139" s="239"/>
      <c r="E139" s="166"/>
      <c r="F139" s="166"/>
      <c r="G139" s="168"/>
    </row>
    <row r="140" spans="1:7">
      <c r="A140" s="161" t="s">
        <v>386</v>
      </c>
      <c r="B140" s="162" t="s">
        <v>387</v>
      </c>
      <c r="C140" s="161">
        <v>100</v>
      </c>
      <c r="E140" s="239" t="s">
        <v>13</v>
      </c>
      <c r="F140" s="239"/>
      <c r="G140" s="239"/>
    </row>
    <row r="141" spans="1:7" ht="49.5">
      <c r="A141" s="161" t="s">
        <v>388</v>
      </c>
      <c r="B141" s="162" t="s">
        <v>389</v>
      </c>
      <c r="C141" s="161">
        <v>250</v>
      </c>
      <c r="E141" s="161" t="s">
        <v>386</v>
      </c>
      <c r="F141" s="162" t="s">
        <v>387</v>
      </c>
      <c r="G141" s="161">
        <v>100</v>
      </c>
    </row>
    <row r="142" spans="1:7" ht="33">
      <c r="A142" s="161" t="s">
        <v>303</v>
      </c>
      <c r="B142" s="162" t="s">
        <v>390</v>
      </c>
      <c r="C142" s="161">
        <v>100</v>
      </c>
      <c r="E142" s="161" t="s">
        <v>388</v>
      </c>
      <c r="F142" s="162" t="s">
        <v>389</v>
      </c>
      <c r="G142" s="161">
        <v>250</v>
      </c>
    </row>
    <row r="143" spans="1:7" ht="49.5">
      <c r="A143" s="161" t="s">
        <v>308</v>
      </c>
      <c r="B143" s="162" t="s">
        <v>355</v>
      </c>
      <c r="C143" s="161">
        <v>180</v>
      </c>
      <c r="E143" s="161" t="s">
        <v>303</v>
      </c>
      <c r="F143" s="162" t="s">
        <v>427</v>
      </c>
      <c r="G143" s="161">
        <v>130</v>
      </c>
    </row>
    <row r="144" spans="1:7" ht="33">
      <c r="A144" s="161" t="s">
        <v>322</v>
      </c>
      <c r="B144" s="162" t="s">
        <v>391</v>
      </c>
      <c r="C144" s="161" t="s">
        <v>307</v>
      </c>
      <c r="E144" s="161" t="s">
        <v>308</v>
      </c>
      <c r="F144" s="162" t="s">
        <v>59</v>
      </c>
      <c r="G144" s="161">
        <v>180</v>
      </c>
    </row>
    <row r="145" spans="1:7" ht="33">
      <c r="A145" s="161"/>
      <c r="B145" s="162" t="s">
        <v>57</v>
      </c>
      <c r="C145" s="161">
        <v>40</v>
      </c>
      <c r="E145" s="161" t="s">
        <v>322</v>
      </c>
      <c r="F145" s="162" t="s">
        <v>391</v>
      </c>
      <c r="G145" s="161">
        <v>200</v>
      </c>
    </row>
    <row r="146" spans="1:7">
      <c r="A146" s="161"/>
      <c r="B146" s="162" t="s">
        <v>324</v>
      </c>
      <c r="C146" s="161">
        <v>40</v>
      </c>
      <c r="E146" s="161"/>
      <c r="F146" s="162" t="s">
        <v>57</v>
      </c>
      <c r="G146" s="161">
        <v>40</v>
      </c>
    </row>
    <row r="147" spans="1:7" ht="33">
      <c r="A147" s="161"/>
      <c r="B147" s="162" t="s">
        <v>325</v>
      </c>
      <c r="C147" s="161" t="s">
        <v>326</v>
      </c>
      <c r="E147" s="161"/>
      <c r="F147" s="162" t="s">
        <v>324</v>
      </c>
      <c r="G147" s="161">
        <v>50</v>
      </c>
    </row>
    <row r="148" spans="1:7">
      <c r="A148" s="238" t="s">
        <v>40</v>
      </c>
      <c r="B148" s="238"/>
      <c r="C148" s="165">
        <v>890.03499999999997</v>
      </c>
      <c r="E148" s="161"/>
      <c r="F148" s="162"/>
      <c r="G148" s="161"/>
    </row>
    <row r="149" spans="1:7">
      <c r="A149" s="239" t="s">
        <v>14</v>
      </c>
      <c r="B149" s="239"/>
      <c r="C149" s="239"/>
      <c r="E149" s="238" t="s">
        <v>40</v>
      </c>
      <c r="F149" s="238"/>
      <c r="G149" s="165">
        <f>SUM(G141:G148)</f>
        <v>950</v>
      </c>
    </row>
    <row r="150" spans="1:7">
      <c r="A150" s="170"/>
      <c r="B150" s="170"/>
      <c r="C150" s="170"/>
      <c r="E150" s="239" t="s">
        <v>14</v>
      </c>
      <c r="F150" s="239"/>
      <c r="G150" s="239"/>
    </row>
    <row r="151" spans="1:7">
      <c r="A151" s="161"/>
      <c r="B151" s="162"/>
      <c r="C151" s="161"/>
      <c r="E151" s="170"/>
      <c r="F151" s="170"/>
      <c r="G151" s="170"/>
    </row>
    <row r="152" spans="1:7" ht="33">
      <c r="A152" s="161"/>
      <c r="B152" s="162"/>
      <c r="C152" s="161"/>
      <c r="E152" s="161" t="s">
        <v>327</v>
      </c>
      <c r="F152" s="162" t="s">
        <v>290</v>
      </c>
      <c r="G152" s="161">
        <v>100</v>
      </c>
    </row>
    <row r="153" spans="1:7">
      <c r="A153" s="238"/>
      <c r="B153" s="238"/>
      <c r="C153" s="165"/>
      <c r="E153" s="161" t="s">
        <v>328</v>
      </c>
      <c r="F153" s="162" t="s">
        <v>329</v>
      </c>
      <c r="G153" s="161">
        <v>200</v>
      </c>
    </row>
    <row r="154" spans="1:7">
      <c r="A154" s="236" t="s">
        <v>512</v>
      </c>
      <c r="B154" s="236"/>
      <c r="C154" s="171" t="s">
        <v>331</v>
      </c>
      <c r="E154" s="238" t="s">
        <v>330</v>
      </c>
      <c r="F154" s="238"/>
      <c r="G154" s="165">
        <v>300</v>
      </c>
    </row>
    <row r="155" spans="1:7">
      <c r="A155" s="240" t="s">
        <v>513</v>
      </c>
      <c r="B155" s="240"/>
      <c r="C155" s="240"/>
      <c r="E155" s="236" t="s">
        <v>512</v>
      </c>
      <c r="F155" s="236"/>
      <c r="G155" s="172">
        <f>G154+G149+G135</f>
        <v>1840</v>
      </c>
    </row>
    <row r="156" spans="1:7">
      <c r="A156" s="241" t="s">
        <v>299</v>
      </c>
      <c r="B156" s="241" t="s">
        <v>50</v>
      </c>
      <c r="C156" s="241" t="s">
        <v>300</v>
      </c>
      <c r="E156" s="240" t="s">
        <v>513</v>
      </c>
      <c r="F156" s="240"/>
      <c r="G156" s="240"/>
    </row>
    <row r="157" spans="1:7" ht="12.75">
      <c r="A157" s="242"/>
      <c r="B157" s="243"/>
      <c r="C157" s="242"/>
      <c r="E157" s="241" t="s">
        <v>299</v>
      </c>
      <c r="F157" s="241" t="s">
        <v>50</v>
      </c>
      <c r="G157" s="241" t="s">
        <v>300</v>
      </c>
    </row>
    <row r="158" spans="1:7">
      <c r="A158" s="239" t="s">
        <v>1</v>
      </c>
      <c r="B158" s="239"/>
      <c r="C158" s="239"/>
      <c r="E158" s="242"/>
      <c r="F158" s="243"/>
      <c r="G158" s="242"/>
    </row>
    <row r="159" spans="1:7">
      <c r="A159" s="161"/>
      <c r="B159" s="162" t="s">
        <v>316</v>
      </c>
      <c r="C159" s="161">
        <v>100</v>
      </c>
      <c r="E159" s="239" t="s">
        <v>1</v>
      </c>
      <c r="F159" s="239"/>
      <c r="G159" s="239"/>
    </row>
    <row r="160" spans="1:7" ht="33">
      <c r="A160" s="161" t="s">
        <v>305</v>
      </c>
      <c r="B160" s="162" t="s">
        <v>306</v>
      </c>
      <c r="C160" s="161">
        <v>200</v>
      </c>
      <c r="E160" s="161"/>
      <c r="F160" s="164" t="s">
        <v>393</v>
      </c>
      <c r="G160" s="163">
        <v>130</v>
      </c>
    </row>
    <row r="161" spans="1:7">
      <c r="A161" s="161" t="s">
        <v>328</v>
      </c>
      <c r="B161" s="162" t="s">
        <v>329</v>
      </c>
      <c r="C161" s="161" t="s">
        <v>311</v>
      </c>
      <c r="E161" s="161" t="s">
        <v>305</v>
      </c>
      <c r="F161" s="164" t="s">
        <v>336</v>
      </c>
      <c r="G161" s="163">
        <v>180</v>
      </c>
    </row>
    <row r="162" spans="1:7">
      <c r="A162" s="161"/>
      <c r="B162" s="162"/>
      <c r="C162" s="161"/>
      <c r="E162" s="161" t="s">
        <v>328</v>
      </c>
      <c r="F162" s="162" t="s">
        <v>329</v>
      </c>
      <c r="G162" s="161">
        <v>200</v>
      </c>
    </row>
    <row r="163" spans="1:7">
      <c r="A163" s="161"/>
      <c r="B163" s="162"/>
      <c r="C163" s="161"/>
      <c r="E163" s="161"/>
      <c r="F163" s="162" t="s">
        <v>394</v>
      </c>
      <c r="G163" s="161">
        <v>40</v>
      </c>
    </row>
    <row r="164" spans="1:7">
      <c r="A164" s="161"/>
      <c r="B164" s="162" t="s">
        <v>57</v>
      </c>
      <c r="C164" s="161" t="s">
        <v>312</v>
      </c>
      <c r="E164" s="161"/>
      <c r="F164" s="162"/>
      <c r="G164" s="161"/>
    </row>
    <row r="165" spans="1:7">
      <c r="A165" s="238" t="s">
        <v>315</v>
      </c>
      <c r="B165" s="238"/>
      <c r="C165" s="165">
        <v>540</v>
      </c>
      <c r="E165" s="161"/>
    </row>
    <row r="166" spans="1:7">
      <c r="A166" s="166"/>
      <c r="B166" s="166"/>
      <c r="C166" s="168"/>
      <c r="E166" s="238" t="s">
        <v>315</v>
      </c>
      <c r="F166" s="238"/>
      <c r="G166" s="165">
        <f>SUM(G160:G165)</f>
        <v>550</v>
      </c>
    </row>
    <row r="167" spans="1:7">
      <c r="A167" s="166"/>
      <c r="B167" s="166"/>
      <c r="C167" s="168"/>
      <c r="E167" s="166"/>
      <c r="F167" s="166"/>
      <c r="G167" s="168"/>
    </row>
    <row r="168" spans="1:7">
      <c r="A168" s="166"/>
      <c r="B168" s="166"/>
      <c r="C168" s="168"/>
      <c r="E168" s="166"/>
      <c r="F168" s="166"/>
      <c r="G168" s="168"/>
    </row>
    <row r="169" spans="1:7">
      <c r="A169" s="166"/>
      <c r="B169" s="166"/>
      <c r="C169" s="168"/>
      <c r="E169" s="166"/>
      <c r="F169" s="166"/>
      <c r="G169" s="168"/>
    </row>
    <row r="170" spans="1:7">
      <c r="A170" s="166"/>
      <c r="B170" s="166"/>
      <c r="C170" s="168"/>
      <c r="E170" s="166"/>
      <c r="F170" s="166"/>
      <c r="G170" s="168"/>
    </row>
    <row r="171" spans="1:7">
      <c r="A171" s="239" t="s">
        <v>13</v>
      </c>
      <c r="B171" s="239"/>
      <c r="C171" s="239"/>
      <c r="E171" s="166"/>
      <c r="F171" s="166"/>
      <c r="G171" s="168"/>
    </row>
    <row r="172" spans="1:7">
      <c r="A172" s="161"/>
      <c r="B172" s="162" t="s">
        <v>352</v>
      </c>
      <c r="C172" s="161">
        <v>50</v>
      </c>
      <c r="E172" s="239" t="s">
        <v>13</v>
      </c>
      <c r="F172" s="239"/>
      <c r="G172" s="239"/>
    </row>
    <row r="173" spans="1:7" ht="33">
      <c r="A173" s="161"/>
      <c r="B173" s="162" t="s">
        <v>395</v>
      </c>
      <c r="C173" s="161">
        <v>50</v>
      </c>
      <c r="E173" s="161"/>
      <c r="F173" s="162" t="s">
        <v>352</v>
      </c>
      <c r="G173" s="161">
        <v>50</v>
      </c>
    </row>
    <row r="174" spans="1:7" ht="33">
      <c r="A174" s="161" t="s">
        <v>358</v>
      </c>
      <c r="B174" s="162" t="s">
        <v>359</v>
      </c>
      <c r="C174" s="161">
        <v>250</v>
      </c>
      <c r="E174" s="161"/>
      <c r="F174" s="162" t="s">
        <v>395</v>
      </c>
      <c r="G174" s="161">
        <v>50</v>
      </c>
    </row>
    <row r="175" spans="1:7" ht="49.5">
      <c r="A175" s="161" t="s">
        <v>396</v>
      </c>
      <c r="B175" s="162" t="s">
        <v>397</v>
      </c>
      <c r="C175" s="161">
        <v>100</v>
      </c>
      <c r="E175" s="161" t="s">
        <v>358</v>
      </c>
      <c r="F175" s="162" t="s">
        <v>359</v>
      </c>
      <c r="G175" s="161">
        <v>250</v>
      </c>
    </row>
    <row r="176" spans="1:7">
      <c r="A176" s="161" t="s">
        <v>398</v>
      </c>
      <c r="B176" s="162" t="s">
        <v>399</v>
      </c>
      <c r="C176" s="161">
        <v>180</v>
      </c>
      <c r="E176" s="161" t="s">
        <v>396</v>
      </c>
      <c r="F176" s="162" t="s">
        <v>397</v>
      </c>
      <c r="G176" s="161">
        <v>100</v>
      </c>
    </row>
    <row r="177" spans="1:7" ht="33">
      <c r="A177" s="161" t="s">
        <v>362</v>
      </c>
      <c r="B177" s="162" t="s">
        <v>363</v>
      </c>
      <c r="C177" s="161" t="s">
        <v>307</v>
      </c>
      <c r="E177" s="161" t="s">
        <v>398</v>
      </c>
      <c r="F177" s="162" t="s">
        <v>399</v>
      </c>
      <c r="G177" s="161">
        <v>180</v>
      </c>
    </row>
    <row r="178" spans="1:7">
      <c r="A178" s="161"/>
      <c r="B178" s="162" t="s">
        <v>57</v>
      </c>
      <c r="C178" s="161">
        <v>40</v>
      </c>
      <c r="E178" s="161" t="s">
        <v>362</v>
      </c>
      <c r="F178" s="162" t="s">
        <v>428</v>
      </c>
      <c r="G178" s="161">
        <v>200</v>
      </c>
    </row>
    <row r="179" spans="1:7">
      <c r="A179" s="161"/>
      <c r="B179" s="162" t="s">
        <v>324</v>
      </c>
      <c r="C179" s="161">
        <v>40</v>
      </c>
      <c r="E179" s="161"/>
      <c r="F179" s="162" t="s">
        <v>57</v>
      </c>
      <c r="G179" s="161">
        <v>40</v>
      </c>
    </row>
    <row r="180" spans="1:7" ht="33">
      <c r="A180" s="161"/>
      <c r="B180" s="162" t="s">
        <v>325</v>
      </c>
      <c r="C180" s="161" t="s">
        <v>326</v>
      </c>
      <c r="E180" s="161"/>
      <c r="F180" s="162" t="s">
        <v>324</v>
      </c>
      <c r="G180" s="161">
        <v>50</v>
      </c>
    </row>
    <row r="181" spans="1:7">
      <c r="A181" s="238" t="s">
        <v>40</v>
      </c>
      <c r="B181" s="238"/>
      <c r="C181" s="165">
        <v>890.03499999999997</v>
      </c>
      <c r="E181" s="161"/>
      <c r="F181" s="162"/>
      <c r="G181" s="161"/>
    </row>
    <row r="182" spans="1:7">
      <c r="A182" s="239" t="s">
        <v>14</v>
      </c>
      <c r="B182" s="239"/>
      <c r="C182" s="239"/>
      <c r="E182" s="238" t="s">
        <v>40</v>
      </c>
      <c r="F182" s="238"/>
      <c r="G182" s="165">
        <f>SUM(G173:G181)</f>
        <v>920</v>
      </c>
    </row>
    <row r="183" spans="1:7">
      <c r="A183" s="170"/>
      <c r="B183" s="170"/>
      <c r="C183" s="170"/>
      <c r="E183" s="239" t="s">
        <v>14</v>
      </c>
      <c r="F183" s="239"/>
      <c r="G183" s="239"/>
    </row>
    <row r="184" spans="1:7">
      <c r="A184" s="161"/>
      <c r="B184" s="162"/>
      <c r="C184" s="161"/>
      <c r="E184" s="170"/>
      <c r="F184" s="170"/>
      <c r="G184" s="170"/>
    </row>
    <row r="185" spans="1:7" ht="33">
      <c r="A185" s="161"/>
      <c r="B185" s="162"/>
      <c r="C185" s="161"/>
      <c r="E185" s="161" t="s">
        <v>327</v>
      </c>
      <c r="F185" s="162" t="s">
        <v>289</v>
      </c>
      <c r="G185" s="161">
        <v>100</v>
      </c>
    </row>
    <row r="186" spans="1:7">
      <c r="A186" s="238"/>
      <c r="B186" s="238"/>
      <c r="C186" s="165"/>
      <c r="E186" s="161" t="s">
        <v>328</v>
      </c>
      <c r="F186" s="162" t="s">
        <v>329</v>
      </c>
      <c r="G186" s="161">
        <v>200</v>
      </c>
    </row>
    <row r="187" spans="1:7">
      <c r="A187" s="236" t="s">
        <v>514</v>
      </c>
      <c r="B187" s="236"/>
      <c r="C187" s="171">
        <v>1430.0350000000001</v>
      </c>
      <c r="E187" s="238" t="s">
        <v>330</v>
      </c>
      <c r="F187" s="238"/>
      <c r="G187" s="165">
        <v>300</v>
      </c>
    </row>
    <row r="188" spans="1:7">
      <c r="A188" s="240" t="s">
        <v>515</v>
      </c>
      <c r="B188" s="240"/>
      <c r="C188" s="240"/>
      <c r="E188" s="236" t="s">
        <v>514</v>
      </c>
      <c r="F188" s="236"/>
      <c r="G188" s="172">
        <f>G187+G182+G166</f>
        <v>1770</v>
      </c>
    </row>
    <row r="189" spans="1:7">
      <c r="A189" s="241" t="s">
        <v>299</v>
      </c>
      <c r="B189" s="241" t="s">
        <v>50</v>
      </c>
      <c r="C189" s="241" t="s">
        <v>300</v>
      </c>
      <c r="E189" s="240" t="s">
        <v>515</v>
      </c>
      <c r="F189" s="240"/>
      <c r="G189" s="240"/>
    </row>
    <row r="190" spans="1:7" ht="12.75">
      <c r="A190" s="242"/>
      <c r="B190" s="243"/>
      <c r="C190" s="242"/>
      <c r="E190" s="241" t="s">
        <v>299</v>
      </c>
      <c r="F190" s="241" t="s">
        <v>50</v>
      </c>
      <c r="G190" s="241" t="s">
        <v>300</v>
      </c>
    </row>
    <row r="191" spans="1:7">
      <c r="A191" s="239" t="s">
        <v>1</v>
      </c>
      <c r="B191" s="239"/>
      <c r="C191" s="239"/>
      <c r="E191" s="242"/>
      <c r="F191" s="243"/>
      <c r="G191" s="242"/>
    </row>
    <row r="192" spans="1:7">
      <c r="A192" s="161"/>
      <c r="B192" s="162" t="s">
        <v>400</v>
      </c>
      <c r="C192" s="161" t="s">
        <v>401</v>
      </c>
      <c r="E192" s="239" t="s">
        <v>1</v>
      </c>
      <c r="F192" s="239"/>
      <c r="G192" s="239"/>
    </row>
    <row r="193" spans="1:7">
      <c r="A193" s="161" t="s">
        <v>308</v>
      </c>
      <c r="B193" s="162" t="s">
        <v>403</v>
      </c>
      <c r="C193" s="161">
        <v>250</v>
      </c>
      <c r="E193" s="161"/>
      <c r="F193" s="162" t="s">
        <v>402</v>
      </c>
      <c r="G193" s="161">
        <v>100</v>
      </c>
    </row>
    <row r="194" spans="1:7">
      <c r="A194" s="161" t="s">
        <v>337</v>
      </c>
      <c r="B194" s="162" t="s">
        <v>72</v>
      </c>
      <c r="C194" s="161" t="s">
        <v>311</v>
      </c>
      <c r="E194" s="161"/>
      <c r="F194" s="162" t="s">
        <v>346</v>
      </c>
      <c r="G194" s="161">
        <v>180</v>
      </c>
    </row>
    <row r="195" spans="1:7" ht="33">
      <c r="A195" s="161"/>
      <c r="B195" s="162" t="s">
        <v>57</v>
      </c>
      <c r="C195" s="161" t="s">
        <v>312</v>
      </c>
      <c r="E195" s="161"/>
      <c r="F195" s="162" t="s">
        <v>404</v>
      </c>
      <c r="G195" s="161">
        <v>200</v>
      </c>
    </row>
    <row r="196" spans="1:7">
      <c r="A196" s="161"/>
      <c r="B196" s="162" t="s">
        <v>208</v>
      </c>
      <c r="C196" s="161" t="s">
        <v>312</v>
      </c>
      <c r="E196" s="161"/>
      <c r="F196" s="162" t="s">
        <v>57</v>
      </c>
      <c r="G196" s="161">
        <v>40</v>
      </c>
    </row>
    <row r="197" spans="1:7">
      <c r="A197" s="238" t="s">
        <v>315</v>
      </c>
      <c r="B197" s="238"/>
      <c r="C197" s="165">
        <v>545</v>
      </c>
      <c r="E197" s="161"/>
      <c r="F197" s="162" t="s">
        <v>39</v>
      </c>
      <c r="G197" s="161">
        <v>150</v>
      </c>
    </row>
    <row r="198" spans="1:7">
      <c r="A198" s="166"/>
      <c r="B198" s="166"/>
      <c r="C198" s="168"/>
      <c r="E198" s="238" t="s">
        <v>315</v>
      </c>
      <c r="F198" s="238"/>
      <c r="G198" s="165">
        <f>SUM(G193:G197)</f>
        <v>670</v>
      </c>
    </row>
    <row r="199" spans="1:7">
      <c r="A199" s="166"/>
      <c r="B199" s="166"/>
      <c r="C199" s="168"/>
      <c r="E199" s="166"/>
      <c r="F199" s="166"/>
      <c r="G199" s="168"/>
    </row>
    <row r="200" spans="1:7">
      <c r="A200" s="166"/>
      <c r="B200" s="166"/>
      <c r="C200" s="168"/>
      <c r="E200" s="166"/>
      <c r="F200" s="166"/>
      <c r="G200" s="168"/>
    </row>
    <row r="201" spans="1:7">
      <c r="A201" s="166"/>
      <c r="B201" s="166"/>
      <c r="C201" s="168"/>
      <c r="E201" s="166"/>
      <c r="F201" s="166"/>
      <c r="G201" s="168"/>
    </row>
    <row r="202" spans="1:7">
      <c r="A202" s="166"/>
      <c r="B202" s="166"/>
      <c r="C202" s="168"/>
      <c r="E202" s="166"/>
      <c r="F202" s="166"/>
      <c r="G202" s="168"/>
    </row>
    <row r="203" spans="1:7">
      <c r="A203" s="239" t="s">
        <v>13</v>
      </c>
      <c r="B203" s="239"/>
      <c r="C203" s="239"/>
      <c r="E203" s="166"/>
      <c r="F203" s="166"/>
      <c r="G203" s="168"/>
    </row>
    <row r="204" spans="1:7">
      <c r="A204" s="161" t="s">
        <v>405</v>
      </c>
      <c r="B204" s="162" t="s">
        <v>406</v>
      </c>
      <c r="C204" s="161">
        <v>100</v>
      </c>
      <c r="E204" s="239" t="s">
        <v>13</v>
      </c>
      <c r="F204" s="239"/>
      <c r="G204" s="239"/>
    </row>
    <row r="205" spans="1:7" ht="33">
      <c r="A205" s="161" t="s">
        <v>388</v>
      </c>
      <c r="B205" s="162" t="s">
        <v>389</v>
      </c>
      <c r="C205" s="161">
        <v>250</v>
      </c>
      <c r="E205" s="161" t="s">
        <v>405</v>
      </c>
      <c r="F205" s="162" t="s">
        <v>406</v>
      </c>
      <c r="G205" s="161">
        <v>100</v>
      </c>
    </row>
    <row r="206" spans="1:7" ht="33">
      <c r="A206" s="161" t="s">
        <v>343</v>
      </c>
      <c r="B206" s="162" t="s">
        <v>407</v>
      </c>
      <c r="C206" s="161">
        <v>100</v>
      </c>
      <c r="E206" s="161" t="s">
        <v>388</v>
      </c>
      <c r="F206" s="162" t="s">
        <v>389</v>
      </c>
      <c r="G206" s="161">
        <v>250</v>
      </c>
    </row>
    <row r="207" spans="1:7" ht="49.5">
      <c r="A207" s="161" t="s">
        <v>308</v>
      </c>
      <c r="B207" s="162" t="s">
        <v>355</v>
      </c>
      <c r="C207" s="161">
        <v>180</v>
      </c>
      <c r="E207" s="161" t="s">
        <v>343</v>
      </c>
      <c r="F207" s="162" t="s">
        <v>429</v>
      </c>
      <c r="G207" s="161">
        <v>130</v>
      </c>
    </row>
    <row r="208" spans="1:7" ht="33">
      <c r="A208" s="161" t="s">
        <v>322</v>
      </c>
      <c r="B208" s="162" t="s">
        <v>323</v>
      </c>
      <c r="C208" s="161" t="s">
        <v>307</v>
      </c>
      <c r="E208" s="161" t="s">
        <v>308</v>
      </c>
      <c r="F208" s="162" t="s">
        <v>59</v>
      </c>
      <c r="G208" s="161">
        <v>180</v>
      </c>
    </row>
    <row r="209" spans="1:7" ht="33">
      <c r="A209" s="161"/>
      <c r="B209" s="162" t="s">
        <v>57</v>
      </c>
      <c r="C209" s="161">
        <v>40</v>
      </c>
      <c r="E209" s="161" t="s">
        <v>322</v>
      </c>
      <c r="F209" s="162" t="s">
        <v>323</v>
      </c>
      <c r="G209" s="161">
        <v>200</v>
      </c>
    </row>
    <row r="210" spans="1:7">
      <c r="A210" s="161"/>
      <c r="B210" s="162" t="s">
        <v>324</v>
      </c>
      <c r="C210" s="161">
        <v>40</v>
      </c>
      <c r="E210" s="161"/>
      <c r="F210" s="162" t="s">
        <v>57</v>
      </c>
      <c r="G210" s="161">
        <v>40</v>
      </c>
    </row>
    <row r="211" spans="1:7" ht="33">
      <c r="A211" s="161"/>
      <c r="B211" s="162" t="s">
        <v>325</v>
      </c>
      <c r="C211" s="161" t="s">
        <v>326</v>
      </c>
      <c r="E211" s="161"/>
      <c r="F211" s="162" t="s">
        <v>324</v>
      </c>
      <c r="G211" s="161">
        <v>50</v>
      </c>
    </row>
    <row r="212" spans="1:7">
      <c r="A212" s="238" t="s">
        <v>40</v>
      </c>
      <c r="B212" s="238"/>
      <c r="C212" s="165">
        <v>890.03499999999997</v>
      </c>
      <c r="E212" s="161"/>
      <c r="F212" s="162"/>
      <c r="G212" s="161"/>
    </row>
    <row r="213" spans="1:7">
      <c r="A213" s="239" t="s">
        <v>14</v>
      </c>
      <c r="B213" s="239"/>
      <c r="C213" s="239"/>
      <c r="E213" s="238" t="s">
        <v>40</v>
      </c>
      <c r="F213" s="238"/>
      <c r="G213" s="165">
        <f>SUM(G205:G212)</f>
        <v>950</v>
      </c>
    </row>
    <row r="214" spans="1:7">
      <c r="A214" s="170"/>
      <c r="B214" s="170"/>
      <c r="C214" s="170"/>
      <c r="E214" s="239" t="s">
        <v>14</v>
      </c>
      <c r="F214" s="239"/>
      <c r="G214" s="239"/>
    </row>
    <row r="215" spans="1:7">
      <c r="A215" s="161"/>
      <c r="B215" s="162"/>
      <c r="C215" s="161"/>
      <c r="E215" s="170"/>
      <c r="F215" s="170"/>
      <c r="G215" s="170"/>
    </row>
    <row r="216" spans="1:7" ht="33">
      <c r="A216" s="161"/>
      <c r="B216" s="162"/>
      <c r="C216" s="161"/>
      <c r="E216" s="161" t="s">
        <v>378</v>
      </c>
      <c r="F216" s="162" t="s">
        <v>290</v>
      </c>
      <c r="G216" s="161">
        <v>100</v>
      </c>
    </row>
    <row r="217" spans="1:7" ht="33">
      <c r="A217" s="238"/>
      <c r="B217" s="238"/>
      <c r="C217" s="165"/>
      <c r="E217" s="161"/>
      <c r="F217" s="162" t="s">
        <v>431</v>
      </c>
      <c r="G217" s="161">
        <v>200</v>
      </c>
    </row>
    <row r="218" spans="1:7">
      <c r="A218" s="236" t="s">
        <v>516</v>
      </c>
      <c r="B218" s="236"/>
      <c r="C218" s="171">
        <v>1435.0350000000001</v>
      </c>
      <c r="E218" s="238" t="s">
        <v>330</v>
      </c>
      <c r="F218" s="238"/>
      <c r="G218" s="165">
        <v>300</v>
      </c>
    </row>
    <row r="219" spans="1:7">
      <c r="A219" s="240" t="s">
        <v>517</v>
      </c>
      <c r="B219" s="240"/>
      <c r="C219" s="240"/>
      <c r="E219" s="236" t="s">
        <v>516</v>
      </c>
      <c r="F219" s="236"/>
      <c r="G219" s="172">
        <f>G198+G213+G218</f>
        <v>1920</v>
      </c>
    </row>
    <row r="220" spans="1:7">
      <c r="A220" s="241" t="s">
        <v>299</v>
      </c>
      <c r="B220" s="241" t="s">
        <v>50</v>
      </c>
      <c r="C220" s="241" t="s">
        <v>300</v>
      </c>
      <c r="E220" s="240" t="s">
        <v>517</v>
      </c>
      <c r="F220" s="240"/>
      <c r="G220" s="240"/>
    </row>
    <row r="221" spans="1:7" ht="12.75">
      <c r="A221" s="242"/>
      <c r="B221" s="243"/>
      <c r="C221" s="242"/>
      <c r="E221" s="241" t="s">
        <v>299</v>
      </c>
      <c r="F221" s="241" t="s">
        <v>50</v>
      </c>
      <c r="G221" s="241" t="s">
        <v>300</v>
      </c>
    </row>
    <row r="222" spans="1:7">
      <c r="A222" s="239" t="s">
        <v>1</v>
      </c>
      <c r="B222" s="239"/>
      <c r="C222" s="239"/>
      <c r="E222" s="242"/>
      <c r="F222" s="243"/>
      <c r="G222" s="242"/>
    </row>
    <row r="223" spans="1:7" ht="33">
      <c r="A223" s="161" t="s">
        <v>408</v>
      </c>
      <c r="B223" s="162" t="s">
        <v>409</v>
      </c>
      <c r="C223" s="161">
        <v>200</v>
      </c>
      <c r="E223" s="239" t="s">
        <v>1</v>
      </c>
      <c r="F223" s="239"/>
      <c r="G223" s="239"/>
    </row>
    <row r="224" spans="1:7" ht="33">
      <c r="A224" s="161" t="s">
        <v>310</v>
      </c>
      <c r="B224" s="162" t="s">
        <v>309</v>
      </c>
      <c r="C224" s="161">
        <v>200</v>
      </c>
      <c r="F224" s="164" t="s">
        <v>410</v>
      </c>
      <c r="G224" s="161">
        <v>250</v>
      </c>
    </row>
    <row r="225" spans="1:7">
      <c r="A225" s="161"/>
      <c r="B225" s="162" t="s">
        <v>208</v>
      </c>
      <c r="C225" s="161" t="s">
        <v>312</v>
      </c>
      <c r="E225" s="161"/>
      <c r="F225" s="164"/>
      <c r="G225" s="161"/>
    </row>
    <row r="226" spans="1:7">
      <c r="A226" s="161" t="s">
        <v>314</v>
      </c>
      <c r="B226" s="162" t="s">
        <v>313</v>
      </c>
      <c r="C226" s="161" t="s">
        <v>311</v>
      </c>
      <c r="E226" s="161"/>
      <c r="F226" s="162" t="s">
        <v>313</v>
      </c>
      <c r="G226" s="161">
        <v>200</v>
      </c>
    </row>
    <row r="227" spans="1:7">
      <c r="A227" s="238" t="s">
        <v>315</v>
      </c>
      <c r="B227" s="238"/>
      <c r="C227" s="165">
        <v>640</v>
      </c>
      <c r="E227" s="161"/>
      <c r="F227" s="164" t="s">
        <v>57</v>
      </c>
      <c r="G227" s="161">
        <v>40</v>
      </c>
    </row>
    <row r="228" spans="1:7">
      <c r="A228" s="166"/>
      <c r="B228" s="166"/>
      <c r="C228" s="168"/>
      <c r="E228" s="161"/>
      <c r="F228" s="164" t="s">
        <v>411</v>
      </c>
      <c r="G228" s="161">
        <v>200</v>
      </c>
    </row>
    <row r="229" spans="1:7">
      <c r="A229" s="166"/>
      <c r="B229" s="166"/>
      <c r="C229" s="168"/>
      <c r="E229" s="175" t="s">
        <v>315</v>
      </c>
      <c r="F229" s="175"/>
      <c r="G229" s="165">
        <f>SUM(G224:G228)</f>
        <v>690</v>
      </c>
    </row>
    <row r="230" spans="1:7">
      <c r="A230" s="166"/>
      <c r="B230" s="166"/>
      <c r="C230" s="168"/>
      <c r="E230" s="166"/>
      <c r="F230" s="166"/>
      <c r="G230" s="168"/>
    </row>
    <row r="231" spans="1:7">
      <c r="A231" s="166"/>
      <c r="B231" s="166"/>
      <c r="C231" s="168"/>
      <c r="E231" s="166"/>
      <c r="F231" s="166"/>
      <c r="G231" s="168"/>
    </row>
    <row r="232" spans="1:7">
      <c r="A232" s="166"/>
      <c r="B232" s="166"/>
      <c r="C232" s="168"/>
      <c r="E232" s="166"/>
      <c r="F232" s="166"/>
      <c r="G232" s="168"/>
    </row>
    <row r="233" spans="1:7">
      <c r="A233" s="239" t="s">
        <v>13</v>
      </c>
      <c r="B233" s="239"/>
      <c r="C233" s="239"/>
      <c r="E233" s="166"/>
      <c r="F233" s="166"/>
      <c r="G233" s="168"/>
    </row>
    <row r="234" spans="1:7">
      <c r="A234" s="161" t="s">
        <v>370</v>
      </c>
      <c r="B234" s="162" t="s">
        <v>371</v>
      </c>
      <c r="C234" s="161">
        <v>100</v>
      </c>
      <c r="E234" s="239" t="s">
        <v>13</v>
      </c>
      <c r="F234" s="239"/>
      <c r="G234" s="239"/>
    </row>
    <row r="235" spans="1:7" ht="33">
      <c r="A235" s="161" t="s">
        <v>318</v>
      </c>
      <c r="B235" s="162" t="s">
        <v>319</v>
      </c>
      <c r="C235" s="161">
        <v>250</v>
      </c>
      <c r="E235" s="161" t="s">
        <v>370</v>
      </c>
      <c r="F235" s="162" t="s">
        <v>371</v>
      </c>
      <c r="G235" s="161">
        <v>100</v>
      </c>
    </row>
    <row r="236" spans="1:7" ht="49.5">
      <c r="A236" s="161" t="s">
        <v>303</v>
      </c>
      <c r="B236" s="162" t="s">
        <v>393</v>
      </c>
      <c r="C236" s="161">
        <v>130</v>
      </c>
      <c r="E236" s="161" t="s">
        <v>318</v>
      </c>
      <c r="F236" s="162" t="s">
        <v>319</v>
      </c>
      <c r="G236" s="161">
        <v>250</v>
      </c>
    </row>
    <row r="237" spans="1:7" ht="33">
      <c r="A237" s="161" t="s">
        <v>376</v>
      </c>
      <c r="B237" s="162" t="s">
        <v>377</v>
      </c>
      <c r="C237" s="161">
        <v>180</v>
      </c>
      <c r="E237" s="161" t="s">
        <v>303</v>
      </c>
      <c r="F237" s="162" t="s">
        <v>393</v>
      </c>
      <c r="G237" s="161">
        <v>130</v>
      </c>
    </row>
    <row r="238" spans="1:7">
      <c r="A238" s="161" t="s">
        <v>322</v>
      </c>
      <c r="B238" s="162" t="s">
        <v>391</v>
      </c>
      <c r="C238" s="161" t="s">
        <v>307</v>
      </c>
      <c r="E238" s="161" t="s">
        <v>376</v>
      </c>
      <c r="F238" s="162" t="s">
        <v>336</v>
      </c>
      <c r="G238" s="161">
        <v>180</v>
      </c>
    </row>
    <row r="239" spans="1:7" ht="33">
      <c r="A239" s="161"/>
      <c r="B239" s="162" t="s">
        <v>57</v>
      </c>
      <c r="C239" s="161">
        <v>40</v>
      </c>
      <c r="E239" s="161" t="s">
        <v>322</v>
      </c>
      <c r="F239" s="162" t="s">
        <v>391</v>
      </c>
      <c r="G239" s="161">
        <v>200</v>
      </c>
    </row>
    <row r="240" spans="1:7">
      <c r="A240" s="161"/>
      <c r="B240" s="162" t="s">
        <v>324</v>
      </c>
      <c r="C240" s="161">
        <v>40</v>
      </c>
      <c r="E240" s="161"/>
      <c r="F240" s="162" t="s">
        <v>57</v>
      </c>
      <c r="G240" s="161">
        <v>40</v>
      </c>
    </row>
    <row r="241" spans="1:7" ht="33">
      <c r="A241" s="161"/>
      <c r="B241" s="162" t="s">
        <v>325</v>
      </c>
      <c r="C241" s="161" t="s">
        <v>326</v>
      </c>
      <c r="E241" s="161"/>
      <c r="F241" s="162" t="s">
        <v>324</v>
      </c>
      <c r="G241" s="161">
        <v>50</v>
      </c>
    </row>
    <row r="242" spans="1:7">
      <c r="A242" s="238" t="s">
        <v>40</v>
      </c>
      <c r="B242" s="238"/>
      <c r="C242" s="165">
        <v>920.03499999999997</v>
      </c>
      <c r="E242" s="161"/>
      <c r="F242" s="162"/>
      <c r="G242" s="161"/>
    </row>
    <row r="243" spans="1:7">
      <c r="A243" s="239" t="s">
        <v>14</v>
      </c>
      <c r="B243" s="239"/>
      <c r="C243" s="239"/>
      <c r="E243" s="238" t="s">
        <v>40</v>
      </c>
      <c r="F243" s="238"/>
      <c r="G243" s="165">
        <f>SUM(G235:G242)</f>
        <v>950</v>
      </c>
    </row>
    <row r="244" spans="1:7">
      <c r="A244" s="161"/>
      <c r="B244" s="162"/>
      <c r="C244" s="161"/>
      <c r="E244" s="239" t="s">
        <v>14</v>
      </c>
      <c r="F244" s="239"/>
      <c r="G244" s="239"/>
    </row>
    <row r="245" spans="1:7" ht="33">
      <c r="A245" s="161"/>
      <c r="B245" s="162"/>
      <c r="C245" s="161"/>
      <c r="E245" s="161" t="s">
        <v>327</v>
      </c>
      <c r="F245" s="162" t="s">
        <v>289</v>
      </c>
      <c r="G245" s="161">
        <v>100</v>
      </c>
    </row>
    <row r="246" spans="1:7">
      <c r="A246" s="161"/>
      <c r="B246" s="162"/>
      <c r="C246" s="161"/>
      <c r="E246" s="161"/>
      <c r="F246" s="162"/>
      <c r="G246" s="161"/>
    </row>
    <row r="247" spans="1:7">
      <c r="A247" s="238"/>
      <c r="B247" s="238"/>
      <c r="C247" s="165"/>
      <c r="E247" s="161" t="s">
        <v>328</v>
      </c>
      <c r="F247" s="162" t="s">
        <v>329</v>
      </c>
      <c r="G247" s="161">
        <v>200</v>
      </c>
    </row>
    <row r="248" spans="1:7">
      <c r="A248" s="236" t="s">
        <v>518</v>
      </c>
      <c r="B248" s="236"/>
      <c r="C248" s="171">
        <v>1560.0350000000001</v>
      </c>
      <c r="E248" s="238" t="s">
        <v>330</v>
      </c>
      <c r="F248" s="238"/>
      <c r="G248" s="165">
        <v>300</v>
      </c>
    </row>
    <row r="249" spans="1:7">
      <c r="A249" s="240" t="s">
        <v>519</v>
      </c>
      <c r="B249" s="240"/>
      <c r="C249" s="240"/>
      <c r="E249" s="236" t="s">
        <v>518</v>
      </c>
      <c r="F249" s="236"/>
      <c r="G249" s="172">
        <f>G229+G243+G248</f>
        <v>1940</v>
      </c>
    </row>
    <row r="250" spans="1:7">
      <c r="A250" s="241" t="s">
        <v>299</v>
      </c>
      <c r="B250" s="241" t="s">
        <v>50</v>
      </c>
      <c r="C250" s="241" t="s">
        <v>300</v>
      </c>
      <c r="E250" s="240" t="s">
        <v>519</v>
      </c>
      <c r="F250" s="240"/>
      <c r="G250" s="240"/>
    </row>
    <row r="251" spans="1:7" ht="12.75">
      <c r="A251" s="242"/>
      <c r="B251" s="243"/>
      <c r="C251" s="242"/>
      <c r="E251" s="241" t="s">
        <v>299</v>
      </c>
      <c r="F251" s="241" t="s">
        <v>50</v>
      </c>
      <c r="G251" s="241" t="s">
        <v>300</v>
      </c>
    </row>
    <row r="252" spans="1:7">
      <c r="A252" s="239" t="s">
        <v>1</v>
      </c>
      <c r="B252" s="239"/>
      <c r="C252" s="239"/>
      <c r="E252" s="242"/>
      <c r="F252" s="243"/>
      <c r="G252" s="242"/>
    </row>
    <row r="253" spans="1:7">
      <c r="A253" s="161"/>
      <c r="B253" s="162" t="s">
        <v>352</v>
      </c>
      <c r="C253" s="161">
        <v>40</v>
      </c>
      <c r="E253" s="239" t="s">
        <v>1</v>
      </c>
      <c r="F253" s="239"/>
      <c r="G253" s="239"/>
    </row>
    <row r="254" spans="1:7" ht="33">
      <c r="A254" s="161" t="s">
        <v>343</v>
      </c>
      <c r="B254" s="162" t="s">
        <v>344</v>
      </c>
      <c r="C254" s="161">
        <v>100</v>
      </c>
      <c r="E254" s="161"/>
      <c r="F254" s="162" t="s">
        <v>352</v>
      </c>
      <c r="G254" s="161">
        <v>40</v>
      </c>
    </row>
    <row r="255" spans="1:7" ht="49.5">
      <c r="A255" s="161" t="s">
        <v>398</v>
      </c>
      <c r="B255" s="162" t="s">
        <v>399</v>
      </c>
      <c r="C255" s="161">
        <v>180</v>
      </c>
      <c r="E255" s="161" t="s">
        <v>343</v>
      </c>
      <c r="F255" s="162" t="s">
        <v>423</v>
      </c>
      <c r="G255" s="161">
        <v>130</v>
      </c>
    </row>
    <row r="256" spans="1:7" ht="33">
      <c r="A256" s="161" t="s">
        <v>349</v>
      </c>
      <c r="B256" s="162" t="s">
        <v>350</v>
      </c>
      <c r="C256" s="161" t="s">
        <v>311</v>
      </c>
      <c r="E256" s="161" t="s">
        <v>398</v>
      </c>
      <c r="F256" s="162" t="s">
        <v>399</v>
      </c>
      <c r="G256" s="161">
        <v>180</v>
      </c>
    </row>
    <row r="257" spans="1:7">
      <c r="A257" s="161"/>
      <c r="B257" s="162" t="s">
        <v>57</v>
      </c>
      <c r="C257" s="161" t="s">
        <v>312</v>
      </c>
      <c r="E257" s="161" t="s">
        <v>349</v>
      </c>
      <c r="F257" s="162" t="s">
        <v>424</v>
      </c>
      <c r="G257" s="161">
        <v>200</v>
      </c>
    </row>
    <row r="258" spans="1:7">
      <c r="A258" s="238" t="s">
        <v>315</v>
      </c>
      <c r="B258" s="238"/>
      <c r="C258" s="165">
        <v>560</v>
      </c>
      <c r="E258" s="161"/>
      <c r="F258" s="162" t="s">
        <v>57</v>
      </c>
      <c r="G258" s="161">
        <v>40</v>
      </c>
    </row>
    <row r="259" spans="1:7">
      <c r="A259" s="166"/>
      <c r="B259" s="166"/>
      <c r="C259" s="168"/>
      <c r="E259" s="238" t="s">
        <v>315</v>
      </c>
      <c r="F259" s="238"/>
      <c r="G259" s="165">
        <f>SUM(G254:G258)</f>
        <v>590</v>
      </c>
    </row>
    <row r="260" spans="1:7">
      <c r="A260" s="166"/>
      <c r="B260" s="166"/>
      <c r="C260" s="168"/>
      <c r="E260" s="166"/>
      <c r="F260" s="166"/>
      <c r="G260" s="168"/>
    </row>
    <row r="261" spans="1:7">
      <c r="A261" s="166"/>
      <c r="B261" s="166"/>
      <c r="C261" s="168"/>
      <c r="E261" s="166"/>
      <c r="F261" s="166"/>
      <c r="G261" s="168"/>
    </row>
    <row r="262" spans="1:7">
      <c r="A262" s="166"/>
      <c r="B262" s="166"/>
      <c r="C262" s="168"/>
      <c r="E262" s="166"/>
      <c r="F262" s="166"/>
      <c r="G262" s="168"/>
    </row>
    <row r="263" spans="1:7">
      <c r="A263" s="166"/>
      <c r="B263" s="166"/>
      <c r="C263" s="168"/>
      <c r="E263" s="166"/>
      <c r="F263" s="166"/>
      <c r="G263" s="168"/>
    </row>
    <row r="264" spans="1:7">
      <c r="A264" s="239" t="s">
        <v>13</v>
      </c>
      <c r="B264" s="239"/>
      <c r="C264" s="239"/>
      <c r="E264" s="166"/>
      <c r="F264" s="166"/>
      <c r="G264" s="168"/>
    </row>
    <row r="265" spans="1:7">
      <c r="A265" s="161" t="s">
        <v>365</v>
      </c>
      <c r="B265" s="162" t="s">
        <v>366</v>
      </c>
      <c r="C265" s="161">
        <v>100</v>
      </c>
      <c r="E265" s="239" t="s">
        <v>13</v>
      </c>
      <c r="F265" s="239"/>
      <c r="G265" s="239"/>
    </row>
    <row r="266" spans="1:7" ht="33">
      <c r="A266" s="161" t="s">
        <v>358</v>
      </c>
      <c r="B266" s="162" t="s">
        <v>359</v>
      </c>
      <c r="C266" s="161">
        <v>250</v>
      </c>
      <c r="E266" s="161" t="s">
        <v>365</v>
      </c>
      <c r="F266" s="162" t="s">
        <v>366</v>
      </c>
      <c r="G266" s="161">
        <v>100</v>
      </c>
    </row>
    <row r="267" spans="1:7" ht="49.5">
      <c r="A267" s="161" t="s">
        <v>412</v>
      </c>
      <c r="B267" s="162" t="s">
        <v>413</v>
      </c>
      <c r="C267" s="161">
        <v>250</v>
      </c>
      <c r="E267" s="161" t="s">
        <v>358</v>
      </c>
      <c r="F267" s="162" t="s">
        <v>359</v>
      </c>
      <c r="G267" s="161">
        <v>250</v>
      </c>
    </row>
    <row r="268" spans="1:7" ht="33">
      <c r="A268" s="161" t="s">
        <v>362</v>
      </c>
      <c r="B268" s="162" t="s">
        <v>363</v>
      </c>
      <c r="C268" s="161" t="s">
        <v>307</v>
      </c>
      <c r="E268" s="161" t="s">
        <v>412</v>
      </c>
      <c r="F268" s="162" t="s">
        <v>413</v>
      </c>
      <c r="G268" s="161">
        <v>280</v>
      </c>
    </row>
    <row r="269" spans="1:7">
      <c r="A269" s="161"/>
      <c r="B269" s="162" t="s">
        <v>57</v>
      </c>
      <c r="C269" s="161">
        <v>40</v>
      </c>
      <c r="E269" s="161" t="s">
        <v>362</v>
      </c>
      <c r="F269" s="162" t="s">
        <v>428</v>
      </c>
      <c r="G269" s="161">
        <v>200</v>
      </c>
    </row>
    <row r="270" spans="1:7">
      <c r="A270" s="161"/>
      <c r="B270" s="162" t="s">
        <v>324</v>
      </c>
      <c r="C270" s="161">
        <v>40</v>
      </c>
      <c r="E270" s="161"/>
      <c r="F270" s="162" t="s">
        <v>57</v>
      </c>
      <c r="G270" s="161">
        <v>40</v>
      </c>
    </row>
    <row r="271" spans="1:7" ht="33">
      <c r="A271" s="161"/>
      <c r="B271" s="162" t="s">
        <v>325</v>
      </c>
      <c r="C271" s="161" t="s">
        <v>326</v>
      </c>
      <c r="E271" s="161"/>
      <c r="F271" s="162" t="s">
        <v>324</v>
      </c>
      <c r="G271" s="161">
        <v>50</v>
      </c>
    </row>
    <row r="272" spans="1:7">
      <c r="A272" s="238" t="s">
        <v>40</v>
      </c>
      <c r="B272" s="238"/>
      <c r="C272" s="165">
        <v>860.03499999999997</v>
      </c>
      <c r="E272" s="161"/>
      <c r="F272" s="162"/>
      <c r="G272" s="161"/>
    </row>
    <row r="273" spans="1:7">
      <c r="A273" s="239" t="s">
        <v>14</v>
      </c>
      <c r="B273" s="239"/>
      <c r="C273" s="239"/>
      <c r="E273" s="238" t="s">
        <v>40</v>
      </c>
      <c r="F273" s="238"/>
      <c r="G273" s="165">
        <f>SUM(G266:G272)</f>
        <v>920</v>
      </c>
    </row>
    <row r="274" spans="1:7">
      <c r="A274" s="161"/>
      <c r="B274" s="162"/>
      <c r="C274" s="161"/>
      <c r="E274" s="239" t="s">
        <v>14</v>
      </c>
      <c r="F274" s="239"/>
      <c r="G274" s="239"/>
    </row>
    <row r="275" spans="1:7">
      <c r="A275" s="161"/>
      <c r="B275" s="162"/>
      <c r="C275" s="161"/>
      <c r="E275" s="161" t="s">
        <v>364</v>
      </c>
      <c r="F275" s="162" t="s">
        <v>392</v>
      </c>
      <c r="G275" s="161">
        <v>100</v>
      </c>
    </row>
    <row r="276" spans="1:7">
      <c r="A276" s="161"/>
      <c r="B276" s="162"/>
      <c r="C276" s="161"/>
      <c r="E276" s="161"/>
      <c r="F276" s="162"/>
      <c r="G276" s="161"/>
    </row>
    <row r="277" spans="1:7">
      <c r="A277" s="238"/>
      <c r="B277" s="238"/>
      <c r="C277" s="165"/>
      <c r="E277" s="161" t="s">
        <v>328</v>
      </c>
      <c r="F277" s="162" t="s">
        <v>329</v>
      </c>
      <c r="G277" s="161">
        <v>200</v>
      </c>
    </row>
    <row r="278" spans="1:7">
      <c r="A278" s="236" t="s">
        <v>520</v>
      </c>
      <c r="B278" s="236"/>
      <c r="C278" s="171">
        <v>1420.0350000000001</v>
      </c>
      <c r="E278" s="238" t="s">
        <v>330</v>
      </c>
      <c r="F278" s="238"/>
      <c r="G278" s="165">
        <v>300</v>
      </c>
    </row>
    <row r="279" spans="1:7">
      <c r="A279" s="240" t="s">
        <v>521</v>
      </c>
      <c r="B279" s="240"/>
      <c r="C279" s="240"/>
      <c r="E279" s="236" t="s">
        <v>520</v>
      </c>
      <c r="F279" s="236"/>
      <c r="G279" s="172">
        <f>G259+G273+G278</f>
        <v>1810</v>
      </c>
    </row>
    <row r="280" spans="1:7">
      <c r="A280" s="241" t="s">
        <v>299</v>
      </c>
      <c r="B280" s="241" t="s">
        <v>50</v>
      </c>
      <c r="C280" s="241" t="s">
        <v>300</v>
      </c>
      <c r="E280" s="240" t="s">
        <v>521</v>
      </c>
      <c r="F280" s="240"/>
      <c r="G280" s="240"/>
    </row>
    <row r="281" spans="1:7" ht="12.75">
      <c r="A281" s="242"/>
      <c r="B281" s="243"/>
      <c r="C281" s="242"/>
      <c r="E281" s="241" t="s">
        <v>299</v>
      </c>
      <c r="F281" s="241" t="s">
        <v>50</v>
      </c>
      <c r="G281" s="241" t="s">
        <v>300</v>
      </c>
    </row>
    <row r="282" spans="1:7">
      <c r="A282" s="239" t="s">
        <v>1</v>
      </c>
      <c r="B282" s="239"/>
      <c r="C282" s="239"/>
      <c r="E282" s="242"/>
      <c r="F282" s="243"/>
      <c r="G282" s="242"/>
    </row>
    <row r="283" spans="1:7">
      <c r="A283" s="161"/>
      <c r="B283" s="162" t="s">
        <v>414</v>
      </c>
      <c r="C283" s="161" t="s">
        <v>415</v>
      </c>
      <c r="E283" s="239" t="s">
        <v>1</v>
      </c>
      <c r="F283" s="239"/>
      <c r="G283" s="239"/>
    </row>
    <row r="284" spans="1:7">
      <c r="A284" s="161" t="s">
        <v>417</v>
      </c>
      <c r="B284" s="162" t="s">
        <v>418</v>
      </c>
      <c r="C284" s="161">
        <v>250</v>
      </c>
      <c r="E284" s="161"/>
      <c r="F284" s="162" t="s">
        <v>416</v>
      </c>
      <c r="G284" s="161">
        <v>100</v>
      </c>
    </row>
    <row r="285" spans="1:7" ht="33">
      <c r="A285" s="161" t="s">
        <v>337</v>
      </c>
      <c r="B285" s="162" t="s">
        <v>338</v>
      </c>
      <c r="C285" s="161" t="s">
        <v>311</v>
      </c>
      <c r="E285" s="161" t="s">
        <v>417</v>
      </c>
      <c r="F285" s="162" t="s">
        <v>419</v>
      </c>
      <c r="G285" s="161">
        <v>180</v>
      </c>
    </row>
    <row r="286" spans="1:7" ht="33">
      <c r="A286" s="161"/>
      <c r="B286" s="162" t="s">
        <v>208</v>
      </c>
      <c r="C286" s="161" t="s">
        <v>312</v>
      </c>
      <c r="E286" s="161" t="s">
        <v>337</v>
      </c>
      <c r="F286" s="162" t="s">
        <v>404</v>
      </c>
      <c r="G286" s="161">
        <v>200</v>
      </c>
    </row>
    <row r="287" spans="1:7">
      <c r="A287" s="161"/>
      <c r="B287" s="162" t="s">
        <v>57</v>
      </c>
      <c r="C287" s="161" t="s">
        <v>312</v>
      </c>
      <c r="E287" s="161"/>
      <c r="F287" s="162" t="s">
        <v>57</v>
      </c>
      <c r="G287" s="161">
        <v>40</v>
      </c>
    </row>
    <row r="288" spans="1:7">
      <c r="A288" s="238" t="s">
        <v>315</v>
      </c>
      <c r="B288" s="238"/>
      <c r="C288" s="165">
        <v>550</v>
      </c>
      <c r="E288" s="161"/>
      <c r="F288" s="162" t="s">
        <v>38</v>
      </c>
      <c r="G288" s="161">
        <v>150</v>
      </c>
    </row>
    <row r="289" spans="1:7">
      <c r="A289" s="166"/>
      <c r="B289" s="166"/>
      <c r="C289" s="168"/>
      <c r="E289" s="238" t="s">
        <v>315</v>
      </c>
      <c r="F289" s="238"/>
      <c r="G289" s="165">
        <f>SUM(G284:G288)</f>
        <v>670</v>
      </c>
    </row>
    <row r="290" spans="1:7">
      <c r="A290" s="166"/>
      <c r="B290" s="166"/>
      <c r="C290" s="168"/>
      <c r="E290" s="166"/>
      <c r="F290" s="166"/>
      <c r="G290" s="168"/>
    </row>
    <row r="291" spans="1:7">
      <c r="A291" s="166"/>
      <c r="B291" s="166"/>
      <c r="C291" s="168"/>
      <c r="E291" s="166"/>
      <c r="F291" s="166"/>
      <c r="G291" s="168"/>
    </row>
    <row r="292" spans="1:7">
      <c r="A292" s="166"/>
      <c r="B292" s="166"/>
      <c r="C292" s="168"/>
      <c r="E292" s="166"/>
      <c r="F292" s="166"/>
      <c r="G292" s="168"/>
    </row>
    <row r="293" spans="1:7">
      <c r="A293" s="166"/>
      <c r="B293" s="166"/>
      <c r="C293" s="168"/>
      <c r="E293" s="166"/>
      <c r="F293" s="166"/>
      <c r="G293" s="168"/>
    </row>
    <row r="294" spans="1:7">
      <c r="A294" s="239" t="s">
        <v>13</v>
      </c>
      <c r="B294" s="239"/>
      <c r="C294" s="239"/>
      <c r="E294" s="166"/>
      <c r="F294" s="166"/>
      <c r="G294" s="168"/>
    </row>
    <row r="295" spans="1:7" ht="33">
      <c r="A295" s="161" t="s">
        <v>415</v>
      </c>
      <c r="B295" s="162" t="s">
        <v>420</v>
      </c>
      <c r="C295" s="161">
        <v>100</v>
      </c>
      <c r="E295" s="239" t="s">
        <v>13</v>
      </c>
      <c r="F295" s="239"/>
      <c r="G295" s="239"/>
    </row>
    <row r="296" spans="1:7" ht="49.5">
      <c r="A296" s="161" t="s">
        <v>341</v>
      </c>
      <c r="B296" s="162" t="s">
        <v>342</v>
      </c>
      <c r="C296" s="161">
        <v>250</v>
      </c>
      <c r="E296" s="161" t="s">
        <v>415</v>
      </c>
      <c r="F296" s="162" t="s">
        <v>420</v>
      </c>
      <c r="G296" s="161">
        <v>100</v>
      </c>
    </row>
    <row r="297" spans="1:7" ht="33">
      <c r="A297" s="161" t="s">
        <v>421</v>
      </c>
      <c r="B297" s="162" t="s">
        <v>422</v>
      </c>
      <c r="C297" s="161">
        <v>130</v>
      </c>
      <c r="E297" s="161" t="s">
        <v>341</v>
      </c>
      <c r="F297" s="162" t="s">
        <v>342</v>
      </c>
      <c r="G297" s="161">
        <v>250</v>
      </c>
    </row>
    <row r="298" spans="1:7" ht="33">
      <c r="A298" s="161" t="s">
        <v>345</v>
      </c>
      <c r="B298" s="162" t="s">
        <v>346</v>
      </c>
      <c r="C298" s="161">
        <v>180</v>
      </c>
      <c r="E298" s="161" t="s">
        <v>421</v>
      </c>
      <c r="F298" s="162" t="s">
        <v>422</v>
      </c>
      <c r="G298" s="161">
        <v>100</v>
      </c>
    </row>
    <row r="299" spans="1:7">
      <c r="A299" s="161" t="s">
        <v>322</v>
      </c>
      <c r="B299" s="162" t="s">
        <v>323</v>
      </c>
      <c r="C299" s="161" t="s">
        <v>307</v>
      </c>
      <c r="E299" s="161" t="s">
        <v>345</v>
      </c>
      <c r="F299" s="162" t="s">
        <v>346</v>
      </c>
      <c r="G299" s="161">
        <v>180</v>
      </c>
    </row>
    <row r="300" spans="1:7" ht="33">
      <c r="A300" s="161"/>
      <c r="B300" s="162" t="s">
        <v>57</v>
      </c>
      <c r="C300" s="161">
        <v>40</v>
      </c>
      <c r="E300" s="161" t="s">
        <v>322</v>
      </c>
      <c r="F300" s="162" t="s">
        <v>323</v>
      </c>
      <c r="G300" s="161">
        <v>200</v>
      </c>
    </row>
    <row r="301" spans="1:7">
      <c r="A301" s="161"/>
      <c r="B301" s="162" t="s">
        <v>324</v>
      </c>
      <c r="C301" s="161">
        <v>40</v>
      </c>
      <c r="E301" s="161"/>
      <c r="F301" s="162" t="s">
        <v>57</v>
      </c>
      <c r="G301" s="161">
        <v>40</v>
      </c>
    </row>
    <row r="302" spans="1:7" ht="33">
      <c r="A302" s="161"/>
      <c r="B302" s="162" t="s">
        <v>325</v>
      </c>
      <c r="C302" s="161" t="s">
        <v>326</v>
      </c>
      <c r="E302" s="161"/>
      <c r="F302" s="162" t="s">
        <v>324</v>
      </c>
      <c r="G302" s="161">
        <v>50</v>
      </c>
    </row>
    <row r="303" spans="1:7">
      <c r="A303" s="238" t="s">
        <v>40</v>
      </c>
      <c r="B303" s="238"/>
      <c r="C303" s="165">
        <v>920.03499999999997</v>
      </c>
      <c r="E303" s="161"/>
      <c r="F303" s="162"/>
      <c r="G303" s="161"/>
    </row>
    <row r="304" spans="1:7">
      <c r="A304" s="239" t="s">
        <v>14</v>
      </c>
      <c r="B304" s="239"/>
      <c r="C304" s="239"/>
      <c r="E304" s="238" t="s">
        <v>40</v>
      </c>
      <c r="F304" s="238"/>
      <c r="G304" s="165">
        <f>SUM(G296:G303)</f>
        <v>920</v>
      </c>
    </row>
    <row r="305" spans="1:7">
      <c r="A305" s="161"/>
      <c r="B305" s="162"/>
      <c r="C305" s="161"/>
      <c r="E305" s="239" t="s">
        <v>14</v>
      </c>
      <c r="F305" s="239"/>
      <c r="G305" s="239"/>
    </row>
    <row r="306" spans="1:7">
      <c r="A306" s="161"/>
      <c r="B306" s="162"/>
      <c r="C306" s="161"/>
      <c r="E306" s="161" t="s">
        <v>327</v>
      </c>
      <c r="F306" s="162" t="s">
        <v>379</v>
      </c>
      <c r="G306" s="161">
        <v>100</v>
      </c>
    </row>
    <row r="307" spans="1:7">
      <c r="A307" s="161"/>
      <c r="B307" s="162"/>
      <c r="C307" s="161"/>
      <c r="E307" s="161"/>
      <c r="F307" s="162"/>
      <c r="G307" s="161"/>
    </row>
    <row r="308" spans="1:7">
      <c r="A308" s="238"/>
      <c r="B308" s="238"/>
      <c r="C308" s="165"/>
      <c r="E308" s="161"/>
      <c r="F308" s="162" t="s">
        <v>351</v>
      </c>
      <c r="G308" s="161">
        <v>200</v>
      </c>
    </row>
    <row r="309" spans="1:7">
      <c r="A309" s="236" t="s">
        <v>522</v>
      </c>
      <c r="B309" s="236"/>
      <c r="C309" s="171">
        <v>1470.0350000000001</v>
      </c>
      <c r="E309" s="238" t="s">
        <v>330</v>
      </c>
      <c r="F309" s="238"/>
      <c r="G309" s="165">
        <v>300</v>
      </c>
    </row>
    <row r="310" spans="1:7">
      <c r="E310" s="236" t="s">
        <v>522</v>
      </c>
      <c r="F310" s="236"/>
      <c r="G310" s="172">
        <f>G289+G304+G309</f>
        <v>1890</v>
      </c>
    </row>
  </sheetData>
  <mergeCells count="222">
    <mergeCell ref="A288:B288"/>
    <mergeCell ref="A294:C294"/>
    <mergeCell ref="A303:B303"/>
    <mergeCell ref="A304:C304"/>
    <mergeCell ref="A308:B308"/>
    <mergeCell ref="A2:C2"/>
    <mergeCell ref="E2:G2"/>
    <mergeCell ref="A3:C3"/>
    <mergeCell ref="E3:G3"/>
    <mergeCell ref="A4:A5"/>
    <mergeCell ref="B4:B5"/>
    <mergeCell ref="C4:C5"/>
    <mergeCell ref="E4:E5"/>
    <mergeCell ref="F4:F5"/>
    <mergeCell ref="G4:G5"/>
    <mergeCell ref="A27:B27"/>
    <mergeCell ref="E27:F27"/>
    <mergeCell ref="A29:C29"/>
    <mergeCell ref="E29:G29"/>
    <mergeCell ref="A33:B33"/>
    <mergeCell ref="E33:F33"/>
    <mergeCell ref="E6:G6"/>
    <mergeCell ref="A13:B13"/>
    <mergeCell ref="E13:F13"/>
    <mergeCell ref="A19:C19"/>
    <mergeCell ref="E19:G19"/>
    <mergeCell ref="A6:C6"/>
    <mergeCell ref="A34:B34"/>
    <mergeCell ref="E34:F34"/>
    <mergeCell ref="A35:C35"/>
    <mergeCell ref="E35:G35"/>
    <mergeCell ref="A36:A37"/>
    <mergeCell ref="B36:B37"/>
    <mergeCell ref="C36:C37"/>
    <mergeCell ref="E36:E37"/>
    <mergeCell ref="F36:F37"/>
    <mergeCell ref="G36:G37"/>
    <mergeCell ref="E59:F59"/>
    <mergeCell ref="E60:G60"/>
    <mergeCell ref="A64:B64"/>
    <mergeCell ref="E64:F64"/>
    <mergeCell ref="A38:C38"/>
    <mergeCell ref="E38:G38"/>
    <mergeCell ref="E44:F44"/>
    <mergeCell ref="E50:G50"/>
    <mergeCell ref="A43:B43"/>
    <mergeCell ref="A49:C49"/>
    <mergeCell ref="A58:B58"/>
    <mergeCell ref="A59:C59"/>
    <mergeCell ref="A63:B63"/>
    <mergeCell ref="E65:F65"/>
    <mergeCell ref="E66:G66"/>
    <mergeCell ref="E67:E68"/>
    <mergeCell ref="F67:F68"/>
    <mergeCell ref="G67:G68"/>
    <mergeCell ref="A65:C65"/>
    <mergeCell ref="A66:A67"/>
    <mergeCell ref="B66:B67"/>
    <mergeCell ref="C66:C67"/>
    <mergeCell ref="A68:C68"/>
    <mergeCell ref="E89:F89"/>
    <mergeCell ref="E90:G90"/>
    <mergeCell ref="A94:B94"/>
    <mergeCell ref="E94:F94"/>
    <mergeCell ref="E69:G69"/>
    <mergeCell ref="E75:F75"/>
    <mergeCell ref="E81:G81"/>
    <mergeCell ref="A74:B74"/>
    <mergeCell ref="A80:C80"/>
    <mergeCell ref="A88:B88"/>
    <mergeCell ref="A89:C89"/>
    <mergeCell ref="A93:B93"/>
    <mergeCell ref="E95:F95"/>
    <mergeCell ref="E96:G96"/>
    <mergeCell ref="E97:E98"/>
    <mergeCell ref="F97:F98"/>
    <mergeCell ref="G97:G98"/>
    <mergeCell ref="A95:C95"/>
    <mergeCell ref="A96:A97"/>
    <mergeCell ref="B96:B97"/>
    <mergeCell ref="C96:C97"/>
    <mergeCell ref="A98:C98"/>
    <mergeCell ref="E119:F119"/>
    <mergeCell ref="E120:G120"/>
    <mergeCell ref="A124:B124"/>
    <mergeCell ref="E124:F124"/>
    <mergeCell ref="E99:G99"/>
    <mergeCell ref="E105:F105"/>
    <mergeCell ref="E110:G110"/>
    <mergeCell ref="A103:B103"/>
    <mergeCell ref="A109:C109"/>
    <mergeCell ref="A118:B118"/>
    <mergeCell ref="A119:C119"/>
    <mergeCell ref="A123:B123"/>
    <mergeCell ref="E125:F125"/>
    <mergeCell ref="E126:G126"/>
    <mergeCell ref="E127:E128"/>
    <mergeCell ref="F127:F128"/>
    <mergeCell ref="G127:G128"/>
    <mergeCell ref="A125:C125"/>
    <mergeCell ref="A126:A127"/>
    <mergeCell ref="B126:B127"/>
    <mergeCell ref="C126:C127"/>
    <mergeCell ref="A128:C128"/>
    <mergeCell ref="E149:F149"/>
    <mergeCell ref="E150:G150"/>
    <mergeCell ref="A154:B154"/>
    <mergeCell ref="E154:F154"/>
    <mergeCell ref="E129:G129"/>
    <mergeCell ref="E135:F135"/>
    <mergeCell ref="E140:G140"/>
    <mergeCell ref="A133:B133"/>
    <mergeCell ref="A139:C139"/>
    <mergeCell ref="A148:B148"/>
    <mergeCell ref="A149:C149"/>
    <mergeCell ref="A153:B153"/>
    <mergeCell ref="E155:F155"/>
    <mergeCell ref="E156:G156"/>
    <mergeCell ref="E157:E158"/>
    <mergeCell ref="F157:F158"/>
    <mergeCell ref="G157:G158"/>
    <mergeCell ref="A155:C155"/>
    <mergeCell ref="A156:A157"/>
    <mergeCell ref="B156:B157"/>
    <mergeCell ref="C156:C157"/>
    <mergeCell ref="A158:C158"/>
    <mergeCell ref="E182:F182"/>
    <mergeCell ref="E183:G183"/>
    <mergeCell ref="A187:B187"/>
    <mergeCell ref="E187:F187"/>
    <mergeCell ref="E159:G159"/>
    <mergeCell ref="E166:F166"/>
    <mergeCell ref="E172:G172"/>
    <mergeCell ref="A165:B165"/>
    <mergeCell ref="A171:C171"/>
    <mergeCell ref="A181:B181"/>
    <mergeCell ref="A182:C182"/>
    <mergeCell ref="A186:B186"/>
    <mergeCell ref="E188:F188"/>
    <mergeCell ref="E189:G189"/>
    <mergeCell ref="E190:E191"/>
    <mergeCell ref="F190:F191"/>
    <mergeCell ref="G190:G191"/>
    <mergeCell ref="A188:C188"/>
    <mergeCell ref="A189:A190"/>
    <mergeCell ref="B189:B190"/>
    <mergeCell ref="C189:C190"/>
    <mergeCell ref="A191:C191"/>
    <mergeCell ref="E213:F213"/>
    <mergeCell ref="E214:G214"/>
    <mergeCell ref="A218:B218"/>
    <mergeCell ref="E218:F218"/>
    <mergeCell ref="E192:G192"/>
    <mergeCell ref="E198:F198"/>
    <mergeCell ref="E204:G204"/>
    <mergeCell ref="A197:B197"/>
    <mergeCell ref="A203:C203"/>
    <mergeCell ref="A212:B212"/>
    <mergeCell ref="A213:C213"/>
    <mergeCell ref="A217:B217"/>
    <mergeCell ref="E219:F219"/>
    <mergeCell ref="E220:G220"/>
    <mergeCell ref="E221:E222"/>
    <mergeCell ref="F221:F222"/>
    <mergeCell ref="G221:G222"/>
    <mergeCell ref="A219:C219"/>
    <mergeCell ref="A220:A221"/>
    <mergeCell ref="B220:B221"/>
    <mergeCell ref="C220:C221"/>
    <mergeCell ref="A222:C222"/>
    <mergeCell ref="E243:F243"/>
    <mergeCell ref="E244:G244"/>
    <mergeCell ref="A248:B248"/>
    <mergeCell ref="E248:F248"/>
    <mergeCell ref="E223:G223"/>
    <mergeCell ref="E234:G234"/>
    <mergeCell ref="A227:B227"/>
    <mergeCell ref="A233:C233"/>
    <mergeCell ref="A242:B242"/>
    <mergeCell ref="A243:C243"/>
    <mergeCell ref="A247:B247"/>
    <mergeCell ref="A273:C273"/>
    <mergeCell ref="A277:B277"/>
    <mergeCell ref="A279:C279"/>
    <mergeCell ref="A280:A281"/>
    <mergeCell ref="B280:B281"/>
    <mergeCell ref="C280:C281"/>
    <mergeCell ref="A282:C282"/>
    <mergeCell ref="E249:F249"/>
    <mergeCell ref="E250:G250"/>
    <mergeCell ref="E251:E252"/>
    <mergeCell ref="F251:F252"/>
    <mergeCell ref="G251:G252"/>
    <mergeCell ref="A249:C249"/>
    <mergeCell ref="A250:A251"/>
    <mergeCell ref="B250:B251"/>
    <mergeCell ref="C250:C251"/>
    <mergeCell ref="A252:C252"/>
    <mergeCell ref="E310:F310"/>
    <mergeCell ref="F1:G1"/>
    <mergeCell ref="E304:F304"/>
    <mergeCell ref="E305:G305"/>
    <mergeCell ref="A309:B309"/>
    <mergeCell ref="E309:F309"/>
    <mergeCell ref="E283:G283"/>
    <mergeCell ref="E289:F289"/>
    <mergeCell ref="E295:G295"/>
    <mergeCell ref="E279:F279"/>
    <mergeCell ref="E280:G280"/>
    <mergeCell ref="E281:E282"/>
    <mergeCell ref="F281:F282"/>
    <mergeCell ref="G281:G282"/>
    <mergeCell ref="E273:F273"/>
    <mergeCell ref="E274:G274"/>
    <mergeCell ref="A278:B278"/>
    <mergeCell ref="E278:F278"/>
    <mergeCell ref="E253:G253"/>
    <mergeCell ref="E259:F259"/>
    <mergeCell ref="E265:G265"/>
    <mergeCell ref="A258:B258"/>
    <mergeCell ref="A264:C264"/>
    <mergeCell ref="A272:B27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portrait" horizontalDpi="300" verticalDpi="300" r:id="rId1"/>
  <rowBreaks count="4" manualBreakCount="4">
    <brk id="64" max="6" man="1"/>
    <brk id="124" max="6" man="1"/>
    <brk id="187" max="6" man="1"/>
    <brk id="2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277"/>
  <sheetViews>
    <sheetView view="pageBreakPreview" zoomScale="60" zoomScaleNormal="90" workbookViewId="0">
      <selection activeCell="G27" sqref="G27"/>
    </sheetView>
  </sheetViews>
  <sheetFormatPr defaultColWidth="9.33203125" defaultRowHeight="16.5"/>
  <cols>
    <col min="1" max="1" width="16.83203125" style="177" customWidth="1"/>
    <col min="2" max="2" width="54.5" style="178" customWidth="1"/>
    <col min="3" max="5" width="13.6640625" style="178" customWidth="1"/>
    <col min="6" max="6" width="10.5" style="178" customWidth="1"/>
    <col min="7" max="7" width="11" style="178" customWidth="1"/>
    <col min="8" max="8" width="8.83203125" style="178" customWidth="1"/>
    <col min="9" max="9" width="9.33203125" style="178" customWidth="1"/>
    <col min="10" max="10" width="11.33203125" style="178" customWidth="1"/>
    <col min="11" max="11" width="8.33203125" style="178" customWidth="1"/>
    <col min="12" max="12" width="9.33203125" style="178" customWidth="1"/>
    <col min="13" max="13" width="12.33203125" style="178" customWidth="1"/>
    <col min="14" max="14" width="9.33203125" style="178" customWidth="1"/>
    <col min="15" max="1022" width="10.5" style="176" customWidth="1"/>
    <col min="1023" max="1024" width="14.5" style="176" customWidth="1"/>
    <col min="1025" max="16384" width="9.33203125" style="176"/>
  </cols>
  <sheetData>
    <row r="1" spans="1:16">
      <c r="N1" s="176"/>
      <c r="O1" s="179" t="s">
        <v>15</v>
      </c>
      <c r="P1" s="179"/>
    </row>
    <row r="2" spans="1:16" s="181" customFormat="1">
      <c r="A2" s="259" t="s">
        <v>430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80"/>
    </row>
    <row r="3" spans="1:16" s="181" customFormat="1">
      <c r="A3" s="182" t="s">
        <v>274</v>
      </c>
      <c r="B3" s="183" t="s">
        <v>529</v>
      </c>
      <c r="C3" s="184"/>
      <c r="D3" s="184"/>
      <c r="E3" s="184"/>
      <c r="F3" s="184"/>
      <c r="G3" s="184"/>
      <c r="H3" s="248"/>
      <c r="I3" s="248"/>
      <c r="J3" s="249"/>
      <c r="K3" s="249"/>
      <c r="L3" s="249"/>
      <c r="M3" s="249"/>
      <c r="N3" s="249"/>
      <c r="O3" s="249"/>
      <c r="P3" s="180"/>
    </row>
    <row r="4" spans="1:16" s="181" customFormat="1">
      <c r="A4" s="182" t="s">
        <v>275</v>
      </c>
      <c r="B4" s="183" t="s">
        <v>276</v>
      </c>
      <c r="C4" s="184"/>
      <c r="D4" s="184"/>
      <c r="E4" s="184"/>
      <c r="F4" s="184"/>
      <c r="G4" s="184"/>
      <c r="H4" s="248"/>
      <c r="I4" s="248"/>
      <c r="J4" s="252"/>
      <c r="K4" s="252"/>
      <c r="L4" s="252"/>
      <c r="M4" s="252"/>
      <c r="N4" s="252"/>
      <c r="O4" s="252"/>
      <c r="P4" s="180"/>
    </row>
    <row r="5" spans="1:16" s="181" customFormat="1">
      <c r="A5" s="185" t="s">
        <v>16</v>
      </c>
      <c r="B5" s="186" t="s">
        <v>17</v>
      </c>
      <c r="C5" s="187"/>
      <c r="D5" s="187"/>
      <c r="E5" s="187"/>
      <c r="F5" s="184"/>
      <c r="G5" s="184"/>
      <c r="H5" s="188"/>
      <c r="I5" s="188"/>
      <c r="J5" s="189"/>
      <c r="K5" s="189"/>
      <c r="L5" s="189"/>
      <c r="M5" s="189"/>
      <c r="N5" s="189"/>
      <c r="O5" s="189"/>
      <c r="P5" s="180"/>
    </row>
    <row r="6" spans="1:16" s="181" customFormat="1">
      <c r="A6" s="190" t="s">
        <v>18</v>
      </c>
      <c r="B6" s="191">
        <v>1</v>
      </c>
      <c r="C6" s="192"/>
      <c r="D6" s="184"/>
      <c r="E6" s="184"/>
      <c r="F6" s="184"/>
      <c r="G6" s="184"/>
      <c r="H6" s="188"/>
      <c r="I6" s="188"/>
      <c r="J6" s="189"/>
      <c r="K6" s="189"/>
      <c r="L6" s="189"/>
      <c r="M6" s="189"/>
      <c r="N6" s="189"/>
      <c r="O6" s="189"/>
      <c r="P6" s="180"/>
    </row>
    <row r="7" spans="1:16">
      <c r="A7" s="254" t="s">
        <v>19</v>
      </c>
      <c r="B7" s="256" t="s">
        <v>20</v>
      </c>
      <c r="C7" s="256" t="s">
        <v>21</v>
      </c>
      <c r="D7" s="253" t="s">
        <v>22</v>
      </c>
      <c r="E7" s="253"/>
      <c r="F7" s="253"/>
      <c r="G7" s="256" t="s">
        <v>23</v>
      </c>
      <c r="H7" s="253" t="s">
        <v>24</v>
      </c>
      <c r="I7" s="253"/>
      <c r="J7" s="253"/>
      <c r="K7" s="253"/>
      <c r="L7" s="253" t="s">
        <v>25</v>
      </c>
      <c r="M7" s="253"/>
      <c r="N7" s="253"/>
      <c r="O7" s="253"/>
    </row>
    <row r="8" spans="1:16">
      <c r="A8" s="255"/>
      <c r="B8" s="257"/>
      <c r="C8" s="258"/>
      <c r="D8" s="193" t="s">
        <v>26</v>
      </c>
      <c r="E8" s="193" t="s">
        <v>27</v>
      </c>
      <c r="F8" s="193" t="s">
        <v>28</v>
      </c>
      <c r="G8" s="258"/>
      <c r="H8" s="193" t="s">
        <v>29</v>
      </c>
      <c r="I8" s="193" t="s">
        <v>30</v>
      </c>
      <c r="J8" s="193" t="s">
        <v>31</v>
      </c>
      <c r="K8" s="193" t="s">
        <v>32</v>
      </c>
      <c r="L8" s="193" t="s">
        <v>33</v>
      </c>
      <c r="M8" s="193" t="s">
        <v>34</v>
      </c>
      <c r="N8" s="193" t="s">
        <v>35</v>
      </c>
      <c r="O8" s="193" t="s">
        <v>36</v>
      </c>
    </row>
    <row r="9" spans="1:16">
      <c r="A9" s="194">
        <v>1</v>
      </c>
      <c r="B9" s="194">
        <v>2</v>
      </c>
      <c r="C9" s="194">
        <v>3</v>
      </c>
      <c r="D9" s="194">
        <v>4</v>
      </c>
      <c r="E9" s="194">
        <v>5</v>
      </c>
      <c r="F9" s="194">
        <v>6</v>
      </c>
      <c r="G9" s="194">
        <v>7</v>
      </c>
      <c r="H9" s="194">
        <v>8</v>
      </c>
      <c r="I9" s="194">
        <v>9</v>
      </c>
      <c r="J9" s="194">
        <v>10</v>
      </c>
      <c r="K9" s="194">
        <v>11</v>
      </c>
      <c r="L9" s="194">
        <v>12</v>
      </c>
      <c r="M9" s="194">
        <v>13</v>
      </c>
      <c r="N9" s="194">
        <v>14</v>
      </c>
      <c r="O9" s="194">
        <v>15</v>
      </c>
    </row>
    <row r="10" spans="1:16">
      <c r="A10" s="251" t="s">
        <v>37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</row>
    <row r="11" spans="1:16" ht="33">
      <c r="A11" s="195" t="s">
        <v>434</v>
      </c>
      <c r="B11" s="196" t="s">
        <v>525</v>
      </c>
      <c r="C11" s="197">
        <v>130</v>
      </c>
      <c r="D11" s="198">
        <v>19.95</v>
      </c>
      <c r="E11" s="199">
        <v>10.35</v>
      </c>
      <c r="F11" s="198">
        <v>15.04</v>
      </c>
      <c r="G11" s="198">
        <v>239.08</v>
      </c>
      <c r="H11" s="198">
        <v>0.16</v>
      </c>
      <c r="I11" s="198">
        <v>6.52</v>
      </c>
      <c r="J11" s="200">
        <v>300</v>
      </c>
      <c r="K11" s="198">
        <v>3.24</v>
      </c>
      <c r="L11" s="198">
        <v>26.77</v>
      </c>
      <c r="M11" s="198">
        <v>226.76</v>
      </c>
      <c r="N11" s="198">
        <v>39.01</v>
      </c>
      <c r="O11" s="198">
        <v>4</v>
      </c>
    </row>
    <row r="12" spans="1:16">
      <c r="A12" s="195" t="s">
        <v>435</v>
      </c>
      <c r="B12" s="196" t="s">
        <v>59</v>
      </c>
      <c r="C12" s="197">
        <v>180</v>
      </c>
      <c r="D12" s="198">
        <v>7.86</v>
      </c>
      <c r="E12" s="198">
        <v>6.85</v>
      </c>
      <c r="F12" s="198">
        <v>35.630000000000003</v>
      </c>
      <c r="G12" s="198">
        <v>235.34</v>
      </c>
      <c r="H12" s="198">
        <v>0.26</v>
      </c>
      <c r="I12" s="200"/>
      <c r="J12" s="198">
        <v>1.25</v>
      </c>
      <c r="K12" s="198">
        <v>2.62</v>
      </c>
      <c r="L12" s="199">
        <v>13.8</v>
      </c>
      <c r="M12" s="198">
        <v>186.32</v>
      </c>
      <c r="N12" s="198">
        <v>124.88</v>
      </c>
      <c r="O12" s="198">
        <v>4.1900000000000004</v>
      </c>
    </row>
    <row r="13" spans="1:16">
      <c r="A13" s="195" t="s">
        <v>292</v>
      </c>
      <c r="B13" s="196" t="s">
        <v>12</v>
      </c>
      <c r="C13" s="197">
        <v>200</v>
      </c>
      <c r="D13" s="198">
        <v>0.26</v>
      </c>
      <c r="E13" s="198">
        <v>0.03</v>
      </c>
      <c r="F13" s="198">
        <v>11.26</v>
      </c>
      <c r="G13" s="198">
        <v>47.79</v>
      </c>
      <c r="H13" s="200"/>
      <c r="I13" s="199">
        <v>2.9</v>
      </c>
      <c r="J13" s="199">
        <v>0.5</v>
      </c>
      <c r="K13" s="198">
        <v>0.01</v>
      </c>
      <c r="L13" s="198">
        <v>8.08</v>
      </c>
      <c r="M13" s="198">
        <v>9.7799999999999994</v>
      </c>
      <c r="N13" s="198">
        <v>5.24</v>
      </c>
      <c r="O13" s="199">
        <v>0.9</v>
      </c>
    </row>
    <row r="14" spans="1:16">
      <c r="A14" s="195"/>
      <c r="B14" s="196" t="s">
        <v>57</v>
      </c>
      <c r="C14" s="197">
        <v>30</v>
      </c>
      <c r="D14" s="198">
        <v>2.37</v>
      </c>
      <c r="E14" s="199">
        <v>0.3</v>
      </c>
      <c r="F14" s="198">
        <v>14.49</v>
      </c>
      <c r="G14" s="199">
        <v>70.5</v>
      </c>
      <c r="H14" s="198">
        <v>0.05</v>
      </c>
      <c r="I14" s="200"/>
      <c r="J14" s="200"/>
      <c r="K14" s="198">
        <v>0.39</v>
      </c>
      <c r="L14" s="199">
        <v>6.9</v>
      </c>
      <c r="M14" s="199">
        <v>26.1</v>
      </c>
      <c r="N14" s="199">
        <v>9.9</v>
      </c>
      <c r="O14" s="199">
        <v>0.6</v>
      </c>
    </row>
    <row r="15" spans="1:16">
      <c r="A15" s="195"/>
      <c r="B15" s="196" t="s">
        <v>278</v>
      </c>
      <c r="C15" s="197">
        <v>200</v>
      </c>
      <c r="D15" s="197">
        <v>1</v>
      </c>
      <c r="E15" s="199">
        <v>0.2</v>
      </c>
      <c r="F15" s="199">
        <v>20.2</v>
      </c>
      <c r="G15" s="197">
        <v>92</v>
      </c>
      <c r="H15" s="198">
        <v>0.02</v>
      </c>
      <c r="I15" s="197">
        <v>4</v>
      </c>
      <c r="J15" s="200"/>
      <c r="K15" s="199">
        <v>0.2</v>
      </c>
      <c r="L15" s="197">
        <v>14</v>
      </c>
      <c r="M15" s="197">
        <v>14</v>
      </c>
      <c r="N15" s="197">
        <v>8</v>
      </c>
      <c r="O15" s="199">
        <v>2.8</v>
      </c>
    </row>
    <row r="16" spans="1:16">
      <c r="A16" s="250" t="s">
        <v>288</v>
      </c>
      <c r="B16" s="250"/>
      <c r="C16" s="201">
        <v>740</v>
      </c>
      <c r="D16" s="198">
        <v>31.44</v>
      </c>
      <c r="E16" s="198">
        <v>17.73</v>
      </c>
      <c r="F16" s="198">
        <v>96.62</v>
      </c>
      <c r="G16" s="198">
        <v>684.71</v>
      </c>
      <c r="H16" s="198">
        <v>0.49</v>
      </c>
      <c r="I16" s="198">
        <v>13.42</v>
      </c>
      <c r="J16" s="198">
        <v>301.75</v>
      </c>
      <c r="K16" s="198">
        <v>6.46</v>
      </c>
      <c r="L16" s="198">
        <v>69.55</v>
      </c>
      <c r="M16" s="198">
        <v>462.96</v>
      </c>
      <c r="N16" s="198">
        <v>187.03</v>
      </c>
      <c r="O16" s="198">
        <v>12.49</v>
      </c>
    </row>
    <row r="17" spans="1:16">
      <c r="A17" s="251" t="s">
        <v>13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</row>
    <row r="18" spans="1:16">
      <c r="A18" s="195" t="s">
        <v>436</v>
      </c>
      <c r="B18" s="196" t="s">
        <v>316</v>
      </c>
      <c r="C18" s="197">
        <v>100</v>
      </c>
      <c r="D18" s="198">
        <v>2.33</v>
      </c>
      <c r="E18" s="199">
        <v>5.3</v>
      </c>
      <c r="F18" s="198">
        <v>10.37</v>
      </c>
      <c r="G18" s="198">
        <v>100.16</v>
      </c>
      <c r="H18" s="198">
        <v>0.08</v>
      </c>
      <c r="I18" s="198">
        <v>30.55</v>
      </c>
      <c r="J18" s="198">
        <v>404.79</v>
      </c>
      <c r="K18" s="198">
        <v>2.5499999999999998</v>
      </c>
      <c r="L18" s="198">
        <v>39.520000000000003</v>
      </c>
      <c r="M18" s="198">
        <v>55.68</v>
      </c>
      <c r="N18" s="198">
        <v>28.45</v>
      </c>
      <c r="O18" s="198">
        <v>1.07</v>
      </c>
    </row>
    <row r="19" spans="1:16">
      <c r="A19" s="195" t="s">
        <v>437</v>
      </c>
      <c r="B19" s="196" t="s">
        <v>468</v>
      </c>
      <c r="C19" s="197">
        <v>250</v>
      </c>
      <c r="D19" s="198">
        <v>4.72</v>
      </c>
      <c r="E19" s="198">
        <v>6.41</v>
      </c>
      <c r="F19" s="198">
        <v>11.31</v>
      </c>
      <c r="G19" s="198">
        <v>122.36</v>
      </c>
      <c r="H19" s="199">
        <v>0.2</v>
      </c>
      <c r="I19" s="198">
        <v>38.61</v>
      </c>
      <c r="J19" s="198">
        <v>268.23</v>
      </c>
      <c r="K19" s="198">
        <v>1.99</v>
      </c>
      <c r="L19" s="198">
        <v>47.28</v>
      </c>
      <c r="M19" s="198">
        <v>78.569999999999993</v>
      </c>
      <c r="N19" s="198">
        <v>28.77</v>
      </c>
      <c r="O19" s="198">
        <v>1.1399999999999999</v>
      </c>
    </row>
    <row r="20" spans="1:16">
      <c r="A20" s="195" t="s">
        <v>438</v>
      </c>
      <c r="B20" s="196" t="s">
        <v>469</v>
      </c>
      <c r="C20" s="197">
        <v>280</v>
      </c>
      <c r="D20" s="198">
        <v>27.42</v>
      </c>
      <c r="E20" s="198">
        <v>22.99</v>
      </c>
      <c r="F20" s="198">
        <v>48.67</v>
      </c>
      <c r="G20" s="198">
        <v>512.32000000000005</v>
      </c>
      <c r="H20" s="198">
        <v>1.1599999999999999</v>
      </c>
      <c r="I20" s="199">
        <v>6.1</v>
      </c>
      <c r="J20" s="197">
        <v>928</v>
      </c>
      <c r="K20" s="198">
        <v>2.13</v>
      </c>
      <c r="L20" s="198">
        <v>39.97</v>
      </c>
      <c r="M20" s="198">
        <v>315.33999999999997</v>
      </c>
      <c r="N20" s="198">
        <v>71.73</v>
      </c>
      <c r="O20" s="199">
        <v>2.6</v>
      </c>
    </row>
    <row r="21" spans="1:16">
      <c r="A21" s="195" t="s">
        <v>293</v>
      </c>
      <c r="B21" s="196" t="s">
        <v>530</v>
      </c>
      <c r="C21" s="197">
        <v>200</v>
      </c>
      <c r="D21" s="198">
        <v>0.59</v>
      </c>
      <c r="E21" s="198">
        <v>0.05</v>
      </c>
      <c r="F21" s="198">
        <v>18.579999999999998</v>
      </c>
      <c r="G21" s="198">
        <v>77.94</v>
      </c>
      <c r="H21" s="198">
        <v>0.02</v>
      </c>
      <c r="I21" s="199">
        <v>0.6</v>
      </c>
      <c r="J21" s="200"/>
      <c r="K21" s="198">
        <v>0.83</v>
      </c>
      <c r="L21" s="198">
        <v>24.33</v>
      </c>
      <c r="M21" s="199">
        <v>21.9</v>
      </c>
      <c r="N21" s="198">
        <v>15.75</v>
      </c>
      <c r="O21" s="198">
        <v>0.51</v>
      </c>
    </row>
    <row r="22" spans="1:16">
      <c r="A22" s="195"/>
      <c r="B22" s="196" t="s">
        <v>57</v>
      </c>
      <c r="C22" s="197">
        <v>40</v>
      </c>
      <c r="D22" s="198">
        <v>3.16</v>
      </c>
      <c r="E22" s="199">
        <v>0.4</v>
      </c>
      <c r="F22" s="198">
        <v>19.32</v>
      </c>
      <c r="G22" s="197">
        <v>94</v>
      </c>
      <c r="H22" s="198">
        <v>0.06</v>
      </c>
      <c r="I22" s="200"/>
      <c r="J22" s="200"/>
      <c r="K22" s="198">
        <v>0.52</v>
      </c>
      <c r="L22" s="199">
        <v>9.1999999999999993</v>
      </c>
      <c r="M22" s="199">
        <v>34.799999999999997</v>
      </c>
      <c r="N22" s="199">
        <v>13.2</v>
      </c>
      <c r="O22" s="199">
        <v>0.8</v>
      </c>
    </row>
    <row r="23" spans="1:16">
      <c r="A23" s="195"/>
      <c r="B23" s="196" t="s">
        <v>324</v>
      </c>
      <c r="C23" s="197">
        <v>50</v>
      </c>
      <c r="D23" s="199">
        <v>3.3</v>
      </c>
      <c r="E23" s="199">
        <v>0.6</v>
      </c>
      <c r="F23" s="198">
        <v>19.82</v>
      </c>
      <c r="G23" s="197">
        <v>99</v>
      </c>
      <c r="H23" s="198">
        <v>0.09</v>
      </c>
      <c r="I23" s="200"/>
      <c r="J23" s="200"/>
      <c r="K23" s="199">
        <v>0.7</v>
      </c>
      <c r="L23" s="199">
        <v>14.5</v>
      </c>
      <c r="M23" s="197">
        <v>75</v>
      </c>
      <c r="N23" s="199">
        <v>23.5</v>
      </c>
      <c r="O23" s="198">
        <v>1.95</v>
      </c>
    </row>
    <row r="24" spans="1:16">
      <c r="A24" s="250" t="s">
        <v>40</v>
      </c>
      <c r="B24" s="250"/>
      <c r="C24" s="201">
        <v>920</v>
      </c>
      <c r="D24" s="198">
        <v>41.52</v>
      </c>
      <c r="E24" s="198">
        <v>35.75</v>
      </c>
      <c r="F24" s="198">
        <v>128.07</v>
      </c>
      <c r="G24" s="198">
        <v>1005.78</v>
      </c>
      <c r="H24" s="198">
        <v>1.61</v>
      </c>
      <c r="I24" s="198">
        <v>75.86</v>
      </c>
      <c r="J24" s="198">
        <v>1601.02</v>
      </c>
      <c r="K24" s="198">
        <v>8.7200000000000006</v>
      </c>
      <c r="L24" s="199">
        <v>174.8</v>
      </c>
      <c r="M24" s="198">
        <v>581.29</v>
      </c>
      <c r="N24" s="199">
        <v>181.4</v>
      </c>
      <c r="O24" s="198">
        <v>8.07</v>
      </c>
    </row>
    <row r="25" spans="1:16">
      <c r="A25" s="251" t="s">
        <v>14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</row>
    <row r="26" spans="1:16">
      <c r="A26" s="195" t="s">
        <v>439</v>
      </c>
      <c r="B26" s="196" t="s">
        <v>290</v>
      </c>
      <c r="C26" s="197">
        <v>100</v>
      </c>
      <c r="D26" s="198">
        <v>9.0399999999999991</v>
      </c>
      <c r="E26" s="198">
        <v>9.86</v>
      </c>
      <c r="F26" s="198">
        <v>55.78</v>
      </c>
      <c r="G26" s="199">
        <v>347.8</v>
      </c>
      <c r="H26" s="198">
        <v>0.22</v>
      </c>
      <c r="I26" s="198">
        <v>0.14000000000000001</v>
      </c>
      <c r="J26" s="199">
        <v>10.4</v>
      </c>
      <c r="K26" s="198">
        <v>2.02</v>
      </c>
      <c r="L26" s="198">
        <v>248.52</v>
      </c>
      <c r="M26" s="198">
        <v>189.04</v>
      </c>
      <c r="N26" s="198">
        <v>72.16</v>
      </c>
      <c r="O26" s="198">
        <v>2.2799999999999998</v>
      </c>
    </row>
    <row r="27" spans="1:16">
      <c r="A27" s="195" t="s">
        <v>295</v>
      </c>
      <c r="B27" s="196" t="s">
        <v>431</v>
      </c>
      <c r="C27" s="197">
        <v>200</v>
      </c>
      <c r="D27" s="199">
        <v>0.2</v>
      </c>
      <c r="E27" s="198">
        <v>0.02</v>
      </c>
      <c r="F27" s="198">
        <v>11.05</v>
      </c>
      <c r="G27" s="198">
        <v>45.41</v>
      </c>
      <c r="H27" s="200"/>
      <c r="I27" s="199">
        <v>0.1</v>
      </c>
      <c r="J27" s="199">
        <v>0.5</v>
      </c>
      <c r="K27" s="200"/>
      <c r="L27" s="198">
        <v>5.28</v>
      </c>
      <c r="M27" s="198">
        <v>8.24</v>
      </c>
      <c r="N27" s="199">
        <v>4.4000000000000004</v>
      </c>
      <c r="O27" s="198">
        <v>0.85</v>
      </c>
    </row>
    <row r="28" spans="1:16">
      <c r="A28" s="250" t="s">
        <v>330</v>
      </c>
      <c r="B28" s="250"/>
      <c r="C28" s="201">
        <v>300</v>
      </c>
      <c r="D28" s="198">
        <v>9.24</v>
      </c>
      <c r="E28" s="198">
        <v>9.8800000000000008</v>
      </c>
      <c r="F28" s="198">
        <v>66.83</v>
      </c>
      <c r="G28" s="198">
        <v>393.21</v>
      </c>
      <c r="H28" s="198">
        <v>0.22</v>
      </c>
      <c r="I28" s="198">
        <v>0.24</v>
      </c>
      <c r="J28" s="199">
        <v>10.9</v>
      </c>
      <c r="K28" s="198">
        <v>2.02</v>
      </c>
      <c r="L28" s="199">
        <v>253.8</v>
      </c>
      <c r="M28" s="198">
        <v>197.28</v>
      </c>
      <c r="N28" s="198">
        <v>76.56</v>
      </c>
      <c r="O28" s="198">
        <v>3.13</v>
      </c>
    </row>
    <row r="29" spans="1:16">
      <c r="A29" s="250" t="s">
        <v>41</v>
      </c>
      <c r="B29" s="250"/>
      <c r="C29" s="202">
        <v>1960</v>
      </c>
      <c r="D29" s="198">
        <v>82.2</v>
      </c>
      <c r="E29" s="198">
        <v>63.36</v>
      </c>
      <c r="F29" s="198">
        <v>291.52</v>
      </c>
      <c r="G29" s="199">
        <v>2083.6999999999998</v>
      </c>
      <c r="H29" s="198">
        <v>2.3199999999999998</v>
      </c>
      <c r="I29" s="198">
        <v>89.52</v>
      </c>
      <c r="J29" s="198">
        <v>1913.67</v>
      </c>
      <c r="K29" s="199">
        <v>17.2</v>
      </c>
      <c r="L29" s="198">
        <v>498.15</v>
      </c>
      <c r="M29" s="198">
        <v>1241.53</v>
      </c>
      <c r="N29" s="198">
        <v>444.99</v>
      </c>
      <c r="O29" s="198">
        <v>23.69</v>
      </c>
    </row>
    <row r="30" spans="1:16" s="181" customFormat="1">
      <c r="A30" s="182" t="s">
        <v>274</v>
      </c>
      <c r="B30" s="183" t="s">
        <v>529</v>
      </c>
      <c r="C30" s="184"/>
      <c r="D30" s="184"/>
      <c r="E30" s="184"/>
      <c r="F30" s="184"/>
      <c r="G30" s="184"/>
      <c r="H30" s="248"/>
      <c r="I30" s="248"/>
      <c r="J30" s="249"/>
      <c r="K30" s="249"/>
      <c r="L30" s="249"/>
      <c r="M30" s="249"/>
      <c r="N30" s="249"/>
      <c r="O30" s="249"/>
      <c r="P30" s="180"/>
    </row>
    <row r="31" spans="1:16" s="181" customFormat="1">
      <c r="A31" s="182" t="s">
        <v>275</v>
      </c>
      <c r="B31" s="183" t="s">
        <v>276</v>
      </c>
      <c r="C31" s="184"/>
      <c r="D31" s="184"/>
      <c r="E31" s="184"/>
      <c r="F31" s="184"/>
      <c r="G31" s="184"/>
      <c r="H31" s="248"/>
      <c r="I31" s="248"/>
      <c r="J31" s="252"/>
      <c r="K31" s="252"/>
      <c r="L31" s="252"/>
      <c r="M31" s="252"/>
      <c r="N31" s="252"/>
      <c r="O31" s="252"/>
      <c r="P31" s="180"/>
    </row>
    <row r="32" spans="1:16" s="181" customFormat="1">
      <c r="A32" s="185" t="s">
        <v>16</v>
      </c>
      <c r="B32" s="186" t="s">
        <v>42</v>
      </c>
      <c r="C32" s="187"/>
      <c r="D32" s="187"/>
      <c r="E32" s="187"/>
      <c r="F32" s="184"/>
      <c r="G32" s="184"/>
      <c r="H32" s="188"/>
      <c r="I32" s="188"/>
      <c r="J32" s="189"/>
      <c r="K32" s="189"/>
      <c r="L32" s="189"/>
      <c r="M32" s="189"/>
      <c r="N32" s="189"/>
      <c r="O32" s="189"/>
      <c r="P32" s="180"/>
    </row>
    <row r="33" spans="1:16" s="181" customFormat="1">
      <c r="A33" s="190" t="s">
        <v>18</v>
      </c>
      <c r="B33" s="191">
        <v>1</v>
      </c>
      <c r="C33" s="192"/>
      <c r="D33" s="184"/>
      <c r="E33" s="184"/>
      <c r="F33" s="184"/>
      <c r="G33" s="184"/>
      <c r="H33" s="188"/>
      <c r="I33" s="188"/>
      <c r="J33" s="189"/>
      <c r="K33" s="189"/>
      <c r="L33" s="189"/>
      <c r="M33" s="189"/>
      <c r="N33" s="189"/>
      <c r="O33" s="189"/>
      <c r="P33" s="180"/>
    </row>
    <row r="34" spans="1:16">
      <c r="A34" s="254" t="s">
        <v>19</v>
      </c>
      <c r="B34" s="256" t="s">
        <v>20</v>
      </c>
      <c r="C34" s="256" t="s">
        <v>21</v>
      </c>
      <c r="D34" s="253" t="s">
        <v>22</v>
      </c>
      <c r="E34" s="253"/>
      <c r="F34" s="253"/>
      <c r="G34" s="256" t="s">
        <v>23</v>
      </c>
      <c r="H34" s="253" t="s">
        <v>24</v>
      </c>
      <c r="I34" s="253"/>
      <c r="J34" s="253"/>
      <c r="K34" s="253"/>
      <c r="L34" s="253" t="s">
        <v>25</v>
      </c>
      <c r="M34" s="253"/>
      <c r="N34" s="253"/>
      <c r="O34" s="253"/>
    </row>
    <row r="35" spans="1:16">
      <c r="A35" s="255"/>
      <c r="B35" s="257"/>
      <c r="C35" s="258"/>
      <c r="D35" s="193" t="s">
        <v>26</v>
      </c>
      <c r="E35" s="193" t="s">
        <v>27</v>
      </c>
      <c r="F35" s="193" t="s">
        <v>28</v>
      </c>
      <c r="G35" s="258"/>
      <c r="H35" s="193" t="s">
        <v>29</v>
      </c>
      <c r="I35" s="193" t="s">
        <v>30</v>
      </c>
      <c r="J35" s="193" t="s">
        <v>31</v>
      </c>
      <c r="K35" s="193" t="s">
        <v>32</v>
      </c>
      <c r="L35" s="193" t="s">
        <v>33</v>
      </c>
      <c r="M35" s="193" t="s">
        <v>34</v>
      </c>
      <c r="N35" s="193" t="s">
        <v>35</v>
      </c>
      <c r="O35" s="193" t="s">
        <v>36</v>
      </c>
    </row>
    <row r="36" spans="1:16">
      <c r="A36" s="194">
        <v>1</v>
      </c>
      <c r="B36" s="194">
        <v>2</v>
      </c>
      <c r="C36" s="194">
        <v>3</v>
      </c>
      <c r="D36" s="194">
        <v>4</v>
      </c>
      <c r="E36" s="194">
        <v>5</v>
      </c>
      <c r="F36" s="194">
        <v>6</v>
      </c>
      <c r="G36" s="194">
        <v>7</v>
      </c>
      <c r="H36" s="194">
        <v>8</v>
      </c>
      <c r="I36" s="194">
        <v>9</v>
      </c>
      <c r="J36" s="194">
        <v>10</v>
      </c>
      <c r="K36" s="194">
        <v>11</v>
      </c>
      <c r="L36" s="194">
        <v>12</v>
      </c>
      <c r="M36" s="194">
        <v>13</v>
      </c>
      <c r="N36" s="194">
        <v>14</v>
      </c>
      <c r="O36" s="194">
        <v>15</v>
      </c>
    </row>
    <row r="37" spans="1:16">
      <c r="A37" s="251" t="s">
        <v>37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</row>
    <row r="38" spans="1:16">
      <c r="A38" s="195" t="s">
        <v>440</v>
      </c>
      <c r="B38" s="196" t="s">
        <v>333</v>
      </c>
      <c r="C38" s="197">
        <v>90</v>
      </c>
      <c r="D38" s="198">
        <v>15.01</v>
      </c>
      <c r="E38" s="198">
        <v>10.119999999999999</v>
      </c>
      <c r="F38" s="198">
        <v>3.47</v>
      </c>
      <c r="G38" s="198">
        <v>169.55</v>
      </c>
      <c r="H38" s="198">
        <v>0.11</v>
      </c>
      <c r="I38" s="198">
        <v>4.72</v>
      </c>
      <c r="J38" s="200"/>
      <c r="K38" s="199">
        <v>3.2</v>
      </c>
      <c r="L38" s="198">
        <v>8.57</v>
      </c>
      <c r="M38" s="198">
        <v>159.91</v>
      </c>
      <c r="N38" s="198">
        <v>21.16</v>
      </c>
      <c r="O38" s="198">
        <v>2.82</v>
      </c>
    </row>
    <row r="39" spans="1:16">
      <c r="A39" s="195" t="s">
        <v>441</v>
      </c>
      <c r="B39" s="196" t="s">
        <v>336</v>
      </c>
      <c r="C39" s="197">
        <v>180</v>
      </c>
      <c r="D39" s="198">
        <v>7.92</v>
      </c>
      <c r="E39" s="198">
        <v>5.93</v>
      </c>
      <c r="F39" s="198">
        <v>50.76</v>
      </c>
      <c r="G39" s="198">
        <v>288.26</v>
      </c>
      <c r="H39" s="198">
        <v>0.12</v>
      </c>
      <c r="I39" s="200"/>
      <c r="J39" s="200"/>
      <c r="K39" s="198">
        <v>1.69</v>
      </c>
      <c r="L39" s="198">
        <v>14.78</v>
      </c>
      <c r="M39" s="198">
        <v>62.97</v>
      </c>
      <c r="N39" s="198">
        <v>11.59</v>
      </c>
      <c r="O39" s="198">
        <v>1.18</v>
      </c>
    </row>
    <row r="40" spans="1:16">
      <c r="A40" s="195" t="s">
        <v>295</v>
      </c>
      <c r="B40" s="196" t="s">
        <v>431</v>
      </c>
      <c r="C40" s="197">
        <v>200</v>
      </c>
      <c r="D40" s="199">
        <v>0.2</v>
      </c>
      <c r="E40" s="198">
        <v>0.02</v>
      </c>
      <c r="F40" s="198">
        <v>11.05</v>
      </c>
      <c r="G40" s="198">
        <v>45.41</v>
      </c>
      <c r="H40" s="200"/>
      <c r="I40" s="199">
        <v>0.1</v>
      </c>
      <c r="J40" s="199">
        <v>0.5</v>
      </c>
      <c r="K40" s="200"/>
      <c r="L40" s="198">
        <v>5.28</v>
      </c>
      <c r="M40" s="198">
        <v>8.24</v>
      </c>
      <c r="N40" s="199">
        <v>4.4000000000000004</v>
      </c>
      <c r="O40" s="198">
        <v>0.85</v>
      </c>
    </row>
    <row r="41" spans="1:16">
      <c r="A41" s="195"/>
      <c r="B41" s="196" t="s">
        <v>57</v>
      </c>
      <c r="C41" s="197">
        <v>30</v>
      </c>
      <c r="D41" s="198">
        <v>2.37</v>
      </c>
      <c r="E41" s="199">
        <v>0.3</v>
      </c>
      <c r="F41" s="198">
        <v>14.49</v>
      </c>
      <c r="G41" s="199">
        <v>70.5</v>
      </c>
      <c r="H41" s="198">
        <v>0.05</v>
      </c>
      <c r="I41" s="200"/>
      <c r="J41" s="200"/>
      <c r="K41" s="198">
        <v>0.39</v>
      </c>
      <c r="L41" s="199">
        <v>6.9</v>
      </c>
      <c r="M41" s="199">
        <v>26.1</v>
      </c>
      <c r="N41" s="199">
        <v>9.9</v>
      </c>
      <c r="O41" s="199">
        <v>0.6</v>
      </c>
    </row>
    <row r="42" spans="1:16">
      <c r="A42" s="195" t="s">
        <v>294</v>
      </c>
      <c r="B42" s="196" t="s">
        <v>39</v>
      </c>
      <c r="C42" s="197">
        <v>150</v>
      </c>
      <c r="D42" s="199">
        <v>0.6</v>
      </c>
      <c r="E42" s="199">
        <v>0.6</v>
      </c>
      <c r="F42" s="199">
        <v>14.7</v>
      </c>
      <c r="G42" s="199">
        <v>70.5</v>
      </c>
      <c r="H42" s="198">
        <v>0.05</v>
      </c>
      <c r="I42" s="197">
        <v>15</v>
      </c>
      <c r="J42" s="199">
        <v>7.5</v>
      </c>
      <c r="K42" s="199">
        <v>0.3</v>
      </c>
      <c r="L42" s="197">
        <v>24</v>
      </c>
      <c r="M42" s="199">
        <v>16.5</v>
      </c>
      <c r="N42" s="199">
        <v>13.5</v>
      </c>
      <c r="O42" s="199">
        <v>3.3</v>
      </c>
    </row>
    <row r="43" spans="1:16">
      <c r="A43" s="250" t="s">
        <v>288</v>
      </c>
      <c r="B43" s="250"/>
      <c r="C43" s="201">
        <v>650</v>
      </c>
      <c r="D43" s="198">
        <v>26.1</v>
      </c>
      <c r="E43" s="198">
        <v>16.97</v>
      </c>
      <c r="F43" s="198">
        <v>94.47</v>
      </c>
      <c r="G43" s="198">
        <v>644.22</v>
      </c>
      <c r="H43" s="198">
        <v>0.33</v>
      </c>
      <c r="I43" s="198">
        <v>19.82</v>
      </c>
      <c r="J43" s="197">
        <v>8</v>
      </c>
      <c r="K43" s="198">
        <v>5.58</v>
      </c>
      <c r="L43" s="198">
        <v>59.53</v>
      </c>
      <c r="M43" s="198">
        <v>273.72000000000003</v>
      </c>
      <c r="N43" s="198">
        <v>60.55</v>
      </c>
      <c r="O43" s="198">
        <v>8.75</v>
      </c>
    </row>
    <row r="44" spans="1:16">
      <c r="A44" s="251" t="s">
        <v>13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</row>
    <row r="45" spans="1:16">
      <c r="A45" s="195" t="s">
        <v>442</v>
      </c>
      <c r="B45" s="196" t="s">
        <v>340</v>
      </c>
      <c r="C45" s="197">
        <v>100</v>
      </c>
      <c r="D45" s="198">
        <v>1.43</v>
      </c>
      <c r="E45" s="198">
        <v>5.09</v>
      </c>
      <c r="F45" s="198">
        <v>8.36</v>
      </c>
      <c r="G45" s="198">
        <v>84.85</v>
      </c>
      <c r="H45" s="198">
        <v>0.02</v>
      </c>
      <c r="I45" s="199">
        <v>9.5</v>
      </c>
      <c r="J45" s="199">
        <v>1.9</v>
      </c>
      <c r="K45" s="199">
        <v>2.2999999999999998</v>
      </c>
      <c r="L45" s="198">
        <v>36.25</v>
      </c>
      <c r="M45" s="198">
        <v>41.18</v>
      </c>
      <c r="N45" s="198">
        <v>20.97</v>
      </c>
      <c r="O45" s="198">
        <v>1.34</v>
      </c>
    </row>
    <row r="46" spans="1:16" ht="33">
      <c r="A46" s="195" t="s">
        <v>443</v>
      </c>
      <c r="B46" s="196" t="s">
        <v>470</v>
      </c>
      <c r="C46" s="197">
        <v>250</v>
      </c>
      <c r="D46" s="198">
        <v>2.87</v>
      </c>
      <c r="E46" s="198">
        <v>5.46</v>
      </c>
      <c r="F46" s="198">
        <v>20.79</v>
      </c>
      <c r="G46" s="199">
        <v>144.1</v>
      </c>
      <c r="H46" s="198">
        <v>0.12</v>
      </c>
      <c r="I46" s="199">
        <v>16.5</v>
      </c>
      <c r="J46" s="198">
        <v>202.25</v>
      </c>
      <c r="K46" s="198">
        <v>2.4900000000000002</v>
      </c>
      <c r="L46" s="198">
        <v>18.88</v>
      </c>
      <c r="M46" s="198">
        <v>64.349999999999994</v>
      </c>
      <c r="N46" s="198">
        <v>24.27</v>
      </c>
      <c r="O46" s="198">
        <v>1.01</v>
      </c>
    </row>
    <row r="47" spans="1:16">
      <c r="A47" s="195" t="s">
        <v>444</v>
      </c>
      <c r="B47" s="196" t="s">
        <v>526</v>
      </c>
      <c r="C47" s="197">
        <v>130</v>
      </c>
      <c r="D47" s="198">
        <v>15.82</v>
      </c>
      <c r="E47" s="198">
        <v>15.989999999999998</v>
      </c>
      <c r="F47" s="198">
        <v>13.25</v>
      </c>
      <c r="G47" s="198">
        <v>261.37</v>
      </c>
      <c r="H47" s="198">
        <v>0.71</v>
      </c>
      <c r="I47" s="198">
        <v>6.93</v>
      </c>
      <c r="J47" s="198">
        <v>328.89</v>
      </c>
      <c r="K47" s="198">
        <v>2.4299999999999997</v>
      </c>
      <c r="L47" s="198">
        <v>29.729999999999997</v>
      </c>
      <c r="M47" s="198">
        <v>158.66000000000003</v>
      </c>
      <c r="N47" s="198">
        <v>31.810000000000002</v>
      </c>
      <c r="O47" s="199">
        <v>1.7599999999999998</v>
      </c>
    </row>
    <row r="48" spans="1:16">
      <c r="A48" s="195" t="s">
        <v>445</v>
      </c>
      <c r="B48" s="196" t="s">
        <v>346</v>
      </c>
      <c r="C48" s="197">
        <v>180</v>
      </c>
      <c r="D48" s="198">
        <v>3.72</v>
      </c>
      <c r="E48" s="198">
        <v>3.12</v>
      </c>
      <c r="F48" s="198">
        <v>30.32</v>
      </c>
      <c r="G48" s="198">
        <v>164.63</v>
      </c>
      <c r="H48" s="198">
        <v>0.23</v>
      </c>
      <c r="I48" s="199">
        <v>37.200000000000003</v>
      </c>
      <c r="J48" s="198">
        <v>21.59</v>
      </c>
      <c r="K48" s="198">
        <v>0.23</v>
      </c>
      <c r="L48" s="198">
        <v>20.95</v>
      </c>
      <c r="M48" s="198">
        <v>108.82</v>
      </c>
      <c r="N48" s="198">
        <v>42.91</v>
      </c>
      <c r="O48" s="198">
        <v>1.69</v>
      </c>
    </row>
    <row r="49" spans="1:16">
      <c r="A49" s="195" t="s">
        <v>296</v>
      </c>
      <c r="B49" s="196" t="s">
        <v>433</v>
      </c>
      <c r="C49" s="197">
        <v>200</v>
      </c>
      <c r="D49" s="198">
        <v>0.19</v>
      </c>
      <c r="E49" s="198">
        <v>0.05</v>
      </c>
      <c r="F49" s="198">
        <v>20.45</v>
      </c>
      <c r="G49" s="198">
        <v>84.02</v>
      </c>
      <c r="H49" s="198">
        <v>0.01</v>
      </c>
      <c r="I49" s="198">
        <v>3.45</v>
      </c>
      <c r="J49" s="200"/>
      <c r="K49" s="198">
        <v>7.0000000000000007E-2</v>
      </c>
      <c r="L49" s="198">
        <v>12.44</v>
      </c>
      <c r="M49" s="198">
        <v>13.83</v>
      </c>
      <c r="N49" s="198">
        <v>5.98</v>
      </c>
      <c r="O49" s="198">
        <v>0.15</v>
      </c>
    </row>
    <row r="50" spans="1:16">
      <c r="A50" s="195"/>
      <c r="B50" s="196" t="s">
        <v>57</v>
      </c>
      <c r="C50" s="197">
        <v>40</v>
      </c>
      <c r="D50" s="198">
        <v>3.16</v>
      </c>
      <c r="E50" s="199">
        <v>0.4</v>
      </c>
      <c r="F50" s="198">
        <v>19.32</v>
      </c>
      <c r="G50" s="197">
        <v>94</v>
      </c>
      <c r="H50" s="198">
        <v>0.06</v>
      </c>
      <c r="I50" s="200"/>
      <c r="J50" s="200"/>
      <c r="K50" s="198">
        <v>0.52</v>
      </c>
      <c r="L50" s="199">
        <v>9.1999999999999993</v>
      </c>
      <c r="M50" s="199">
        <v>34.799999999999997</v>
      </c>
      <c r="N50" s="199">
        <v>13.2</v>
      </c>
      <c r="O50" s="199">
        <v>0.8</v>
      </c>
    </row>
    <row r="51" spans="1:16">
      <c r="A51" s="195"/>
      <c r="B51" s="196" t="s">
        <v>324</v>
      </c>
      <c r="C51" s="197">
        <v>50</v>
      </c>
      <c r="D51" s="199">
        <v>3.3</v>
      </c>
      <c r="E51" s="199">
        <v>0.6</v>
      </c>
      <c r="F51" s="198">
        <v>19.82</v>
      </c>
      <c r="G51" s="197">
        <v>99</v>
      </c>
      <c r="H51" s="198">
        <v>0.09</v>
      </c>
      <c r="I51" s="200"/>
      <c r="J51" s="200"/>
      <c r="K51" s="199">
        <v>0.7</v>
      </c>
      <c r="L51" s="199">
        <v>14.5</v>
      </c>
      <c r="M51" s="197">
        <v>75</v>
      </c>
      <c r="N51" s="199">
        <v>23.5</v>
      </c>
      <c r="O51" s="198">
        <v>1.95</v>
      </c>
    </row>
    <row r="52" spans="1:16">
      <c r="A52" s="250" t="s">
        <v>40</v>
      </c>
      <c r="B52" s="250"/>
      <c r="C52" s="201">
        <v>950</v>
      </c>
      <c r="D52" s="198">
        <v>30.49</v>
      </c>
      <c r="E52" s="198">
        <v>30.71</v>
      </c>
      <c r="F52" s="198">
        <v>132.31</v>
      </c>
      <c r="G52" s="198">
        <v>931.97</v>
      </c>
      <c r="H52" s="198">
        <v>1.24</v>
      </c>
      <c r="I52" s="198">
        <v>73.58</v>
      </c>
      <c r="J52" s="198">
        <v>554.63</v>
      </c>
      <c r="K52" s="198">
        <v>8.74</v>
      </c>
      <c r="L52" s="198">
        <v>141.94999999999999</v>
      </c>
      <c r="M52" s="198">
        <v>496.64</v>
      </c>
      <c r="N52" s="198">
        <v>162.63999999999999</v>
      </c>
      <c r="O52" s="199">
        <v>8.6999999999999993</v>
      </c>
    </row>
    <row r="53" spans="1:16">
      <c r="A53" s="251" t="s">
        <v>14</v>
      </c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</row>
    <row r="54" spans="1:16">
      <c r="A54" s="195" t="s">
        <v>439</v>
      </c>
      <c r="B54" s="196" t="s">
        <v>289</v>
      </c>
      <c r="C54" s="197">
        <v>100</v>
      </c>
      <c r="D54" s="198">
        <v>8.34</v>
      </c>
      <c r="E54" s="199">
        <v>9.8000000000000007</v>
      </c>
      <c r="F54" s="198">
        <v>55.44</v>
      </c>
      <c r="G54" s="197">
        <v>343</v>
      </c>
      <c r="H54" s="199">
        <v>0.2</v>
      </c>
      <c r="I54" s="200"/>
      <c r="J54" s="198">
        <v>0.18</v>
      </c>
      <c r="K54" s="198">
        <v>3.76</v>
      </c>
      <c r="L54" s="197">
        <v>103</v>
      </c>
      <c r="M54" s="198">
        <v>106.82</v>
      </c>
      <c r="N54" s="199">
        <v>43.8</v>
      </c>
      <c r="O54" s="198">
        <v>1.84</v>
      </c>
    </row>
    <row r="55" spans="1:16">
      <c r="A55" s="195"/>
      <c r="B55" s="196" t="s">
        <v>278</v>
      </c>
      <c r="C55" s="197">
        <v>200</v>
      </c>
      <c r="D55" s="197">
        <v>1</v>
      </c>
      <c r="E55" s="199">
        <v>0.2</v>
      </c>
      <c r="F55" s="199">
        <v>20.2</v>
      </c>
      <c r="G55" s="197">
        <v>92</v>
      </c>
      <c r="H55" s="198">
        <v>0.02</v>
      </c>
      <c r="I55" s="197">
        <v>4</v>
      </c>
      <c r="J55" s="200"/>
      <c r="K55" s="199">
        <v>0.2</v>
      </c>
      <c r="L55" s="197">
        <v>14</v>
      </c>
      <c r="M55" s="197">
        <v>14</v>
      </c>
      <c r="N55" s="197">
        <v>8</v>
      </c>
      <c r="O55" s="199">
        <v>2.8</v>
      </c>
    </row>
    <row r="56" spans="1:16">
      <c r="A56" s="250" t="s">
        <v>330</v>
      </c>
      <c r="B56" s="250"/>
      <c r="C56" s="201">
        <v>300</v>
      </c>
      <c r="D56" s="198">
        <v>9.34</v>
      </c>
      <c r="E56" s="198">
        <v>10</v>
      </c>
      <c r="F56" s="198">
        <v>75.64</v>
      </c>
      <c r="G56" s="197">
        <v>435</v>
      </c>
      <c r="H56" s="198">
        <v>0.22</v>
      </c>
      <c r="I56" s="197">
        <v>4</v>
      </c>
      <c r="J56" s="198">
        <v>0.18</v>
      </c>
      <c r="K56" s="198">
        <v>3.96</v>
      </c>
      <c r="L56" s="197">
        <v>117</v>
      </c>
      <c r="M56" s="198">
        <v>120.82</v>
      </c>
      <c r="N56" s="199">
        <v>51.8</v>
      </c>
      <c r="O56" s="198">
        <v>4.6399999999999997</v>
      </c>
    </row>
    <row r="57" spans="1:16">
      <c r="A57" s="250" t="s">
        <v>41</v>
      </c>
      <c r="B57" s="250"/>
      <c r="C57" s="202">
        <v>1900</v>
      </c>
      <c r="D57" s="198">
        <v>65.930000000000007</v>
      </c>
      <c r="E57" s="198">
        <v>57.68</v>
      </c>
      <c r="F57" s="198">
        <v>302.42</v>
      </c>
      <c r="G57" s="198">
        <v>2011.19</v>
      </c>
      <c r="H57" s="198">
        <v>1.79</v>
      </c>
      <c r="I57" s="199">
        <v>97.4</v>
      </c>
      <c r="J57" s="198">
        <v>562.80999999999995</v>
      </c>
      <c r="K57" s="198">
        <v>18.28</v>
      </c>
      <c r="L57" s="198">
        <v>318.48</v>
      </c>
      <c r="M57" s="198">
        <v>891.18</v>
      </c>
      <c r="N57" s="198">
        <v>274.99</v>
      </c>
      <c r="O57" s="198">
        <v>22.09</v>
      </c>
    </row>
    <row r="58" spans="1:16" s="181" customFormat="1">
      <c r="A58" s="182" t="s">
        <v>274</v>
      </c>
      <c r="B58" s="183" t="s">
        <v>529</v>
      </c>
      <c r="C58" s="184"/>
      <c r="D58" s="184"/>
      <c r="E58" s="184"/>
      <c r="F58" s="184"/>
      <c r="G58" s="184"/>
      <c r="H58" s="248"/>
      <c r="I58" s="248"/>
      <c r="J58" s="249"/>
      <c r="K58" s="249"/>
      <c r="L58" s="249"/>
      <c r="M58" s="249"/>
      <c r="N58" s="249"/>
      <c r="O58" s="249"/>
      <c r="P58" s="180"/>
    </row>
    <row r="59" spans="1:16" s="181" customFormat="1">
      <c r="A59" s="182" t="s">
        <v>275</v>
      </c>
      <c r="B59" s="183" t="s">
        <v>276</v>
      </c>
      <c r="C59" s="184"/>
      <c r="D59" s="184"/>
      <c r="E59" s="184"/>
      <c r="F59" s="184"/>
      <c r="G59" s="184"/>
      <c r="H59" s="248"/>
      <c r="I59" s="248"/>
      <c r="J59" s="252"/>
      <c r="K59" s="252"/>
      <c r="L59" s="252"/>
      <c r="M59" s="252"/>
      <c r="N59" s="252"/>
      <c r="O59" s="252"/>
      <c r="P59" s="180"/>
    </row>
    <row r="60" spans="1:16" s="181" customFormat="1">
      <c r="A60" s="185" t="s">
        <v>16</v>
      </c>
      <c r="B60" s="186" t="s">
        <v>43</v>
      </c>
      <c r="C60" s="187"/>
      <c r="D60" s="187"/>
      <c r="E60" s="187"/>
      <c r="F60" s="184"/>
      <c r="G60" s="184"/>
      <c r="H60" s="188"/>
      <c r="I60" s="188"/>
      <c r="J60" s="189"/>
      <c r="K60" s="189"/>
      <c r="L60" s="189"/>
      <c r="M60" s="189"/>
      <c r="N60" s="189"/>
      <c r="O60" s="189"/>
      <c r="P60" s="180"/>
    </row>
    <row r="61" spans="1:16" s="181" customFormat="1">
      <c r="A61" s="190" t="s">
        <v>18</v>
      </c>
      <c r="B61" s="191">
        <v>1</v>
      </c>
      <c r="C61" s="192"/>
      <c r="D61" s="184"/>
      <c r="E61" s="184"/>
      <c r="F61" s="184"/>
      <c r="G61" s="184"/>
      <c r="H61" s="188"/>
      <c r="I61" s="188"/>
      <c r="J61" s="189"/>
      <c r="K61" s="189"/>
      <c r="L61" s="189"/>
      <c r="M61" s="189"/>
      <c r="N61" s="189"/>
      <c r="O61" s="189"/>
      <c r="P61" s="180"/>
    </row>
    <row r="62" spans="1:16">
      <c r="A62" s="254" t="s">
        <v>19</v>
      </c>
      <c r="B62" s="256" t="s">
        <v>20</v>
      </c>
      <c r="C62" s="256" t="s">
        <v>21</v>
      </c>
      <c r="D62" s="253" t="s">
        <v>22</v>
      </c>
      <c r="E62" s="253"/>
      <c r="F62" s="253"/>
      <c r="G62" s="256" t="s">
        <v>23</v>
      </c>
      <c r="H62" s="253" t="s">
        <v>24</v>
      </c>
      <c r="I62" s="253"/>
      <c r="J62" s="253"/>
      <c r="K62" s="253"/>
      <c r="L62" s="253" t="s">
        <v>25</v>
      </c>
      <c r="M62" s="253"/>
      <c r="N62" s="253"/>
      <c r="O62" s="253"/>
    </row>
    <row r="63" spans="1:16">
      <c r="A63" s="255"/>
      <c r="B63" s="257"/>
      <c r="C63" s="258"/>
      <c r="D63" s="193" t="s">
        <v>26</v>
      </c>
      <c r="E63" s="193" t="s">
        <v>27</v>
      </c>
      <c r="F63" s="193" t="s">
        <v>28</v>
      </c>
      <c r="G63" s="258"/>
      <c r="H63" s="193" t="s">
        <v>29</v>
      </c>
      <c r="I63" s="193" t="s">
        <v>30</v>
      </c>
      <c r="J63" s="193" t="s">
        <v>31</v>
      </c>
      <c r="K63" s="193" t="s">
        <v>32</v>
      </c>
      <c r="L63" s="193" t="s">
        <v>33</v>
      </c>
      <c r="M63" s="193" t="s">
        <v>34</v>
      </c>
      <c r="N63" s="193" t="s">
        <v>35</v>
      </c>
      <c r="O63" s="193" t="s">
        <v>36</v>
      </c>
    </row>
    <row r="64" spans="1:16">
      <c r="A64" s="194">
        <v>1</v>
      </c>
      <c r="B64" s="194">
        <v>2</v>
      </c>
      <c r="C64" s="194">
        <v>3</v>
      </c>
      <c r="D64" s="194">
        <v>4</v>
      </c>
      <c r="E64" s="194">
        <v>5</v>
      </c>
      <c r="F64" s="194">
        <v>6</v>
      </c>
      <c r="G64" s="194">
        <v>7</v>
      </c>
      <c r="H64" s="194">
        <v>8</v>
      </c>
      <c r="I64" s="194">
        <v>9</v>
      </c>
      <c r="J64" s="194">
        <v>10</v>
      </c>
      <c r="K64" s="194">
        <v>11</v>
      </c>
      <c r="L64" s="194">
        <v>12</v>
      </c>
      <c r="M64" s="194">
        <v>13</v>
      </c>
      <c r="N64" s="194">
        <v>14</v>
      </c>
      <c r="O64" s="194">
        <v>15</v>
      </c>
    </row>
    <row r="65" spans="1:15">
      <c r="A65" s="251" t="s">
        <v>37</v>
      </c>
      <c r="B65" s="251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</row>
    <row r="66" spans="1:15">
      <c r="A66" s="195" t="s">
        <v>291</v>
      </c>
      <c r="B66" s="196" t="s">
        <v>471</v>
      </c>
      <c r="C66" s="197">
        <v>40</v>
      </c>
      <c r="D66" s="198">
        <v>1.24</v>
      </c>
      <c r="E66" s="198">
        <v>0.08</v>
      </c>
      <c r="F66" s="199">
        <v>2.6</v>
      </c>
      <c r="G66" s="197">
        <v>16</v>
      </c>
      <c r="H66" s="198">
        <v>0.04</v>
      </c>
      <c r="I66" s="197">
        <v>4</v>
      </c>
      <c r="J66" s="197">
        <v>20</v>
      </c>
      <c r="K66" s="198">
        <v>0.08</v>
      </c>
      <c r="L66" s="197">
        <v>8</v>
      </c>
      <c r="M66" s="199">
        <v>24.8</v>
      </c>
      <c r="N66" s="199">
        <v>8.4</v>
      </c>
      <c r="O66" s="198">
        <v>0.28000000000000003</v>
      </c>
    </row>
    <row r="67" spans="1:15" ht="33">
      <c r="A67" s="195" t="s">
        <v>446</v>
      </c>
      <c r="B67" s="196" t="s">
        <v>523</v>
      </c>
      <c r="C67" s="197">
        <v>130</v>
      </c>
      <c r="D67" s="198">
        <v>19.52</v>
      </c>
      <c r="E67" s="198">
        <v>9.26</v>
      </c>
      <c r="F67" s="198">
        <v>10.09</v>
      </c>
      <c r="G67" s="198">
        <v>207.65</v>
      </c>
      <c r="H67" s="198">
        <v>0.13999999999999999</v>
      </c>
      <c r="I67" s="198">
        <v>7.4399999999999995</v>
      </c>
      <c r="J67" s="200">
        <v>300</v>
      </c>
      <c r="K67" s="198">
        <v>2.5</v>
      </c>
      <c r="L67" s="198">
        <v>25.619999999999997</v>
      </c>
      <c r="M67" s="198">
        <v>230.16000000000003</v>
      </c>
      <c r="N67" s="198">
        <v>37.15</v>
      </c>
      <c r="O67" s="198">
        <v>3.83</v>
      </c>
    </row>
    <row r="68" spans="1:15">
      <c r="A68" s="195" t="s">
        <v>435</v>
      </c>
      <c r="B68" s="196" t="s">
        <v>59</v>
      </c>
      <c r="C68" s="197">
        <v>180</v>
      </c>
      <c r="D68" s="198">
        <v>7.86</v>
      </c>
      <c r="E68" s="198">
        <v>6.85</v>
      </c>
      <c r="F68" s="198">
        <v>35.630000000000003</v>
      </c>
      <c r="G68" s="198">
        <v>235.34</v>
      </c>
      <c r="H68" s="198">
        <v>0.26</v>
      </c>
      <c r="I68" s="200"/>
      <c r="J68" s="198">
        <v>1.25</v>
      </c>
      <c r="K68" s="198">
        <v>2.62</v>
      </c>
      <c r="L68" s="199">
        <v>13.8</v>
      </c>
      <c r="M68" s="198">
        <v>186.32</v>
      </c>
      <c r="N68" s="198">
        <v>124.88</v>
      </c>
      <c r="O68" s="198">
        <v>4.1900000000000004</v>
      </c>
    </row>
    <row r="69" spans="1:15">
      <c r="A69" s="195" t="s">
        <v>292</v>
      </c>
      <c r="B69" s="196" t="s">
        <v>12</v>
      </c>
      <c r="C69" s="197">
        <v>200</v>
      </c>
      <c r="D69" s="198">
        <v>0.26</v>
      </c>
      <c r="E69" s="198">
        <v>0.03</v>
      </c>
      <c r="F69" s="198">
        <v>11.26</v>
      </c>
      <c r="G69" s="198">
        <v>47.79</v>
      </c>
      <c r="H69" s="200"/>
      <c r="I69" s="199">
        <v>2.9</v>
      </c>
      <c r="J69" s="199">
        <v>0.5</v>
      </c>
      <c r="K69" s="198">
        <v>0.01</v>
      </c>
      <c r="L69" s="198">
        <v>8.08</v>
      </c>
      <c r="M69" s="198">
        <v>9.7799999999999994</v>
      </c>
      <c r="N69" s="198">
        <v>5.24</v>
      </c>
      <c r="O69" s="199">
        <v>0.9</v>
      </c>
    </row>
    <row r="70" spans="1:15">
      <c r="A70" s="195"/>
      <c r="B70" s="196" t="s">
        <v>57</v>
      </c>
      <c r="C70" s="197">
        <v>40</v>
      </c>
      <c r="D70" s="198">
        <v>3.16</v>
      </c>
      <c r="E70" s="199">
        <v>0.4</v>
      </c>
      <c r="F70" s="198">
        <v>19.32</v>
      </c>
      <c r="G70" s="197">
        <v>94</v>
      </c>
      <c r="H70" s="198">
        <v>0.06</v>
      </c>
      <c r="I70" s="200"/>
      <c r="J70" s="200"/>
      <c r="K70" s="198">
        <v>0.52</v>
      </c>
      <c r="L70" s="199">
        <v>9.1999999999999993</v>
      </c>
      <c r="M70" s="199">
        <v>34.799999999999997</v>
      </c>
      <c r="N70" s="199">
        <v>13.2</v>
      </c>
      <c r="O70" s="199">
        <v>0.8</v>
      </c>
    </row>
    <row r="71" spans="1:15">
      <c r="A71" s="250" t="s">
        <v>288</v>
      </c>
      <c r="B71" s="250"/>
      <c r="C71" s="201">
        <v>590</v>
      </c>
      <c r="D71" s="198">
        <v>32.04</v>
      </c>
      <c r="E71" s="198">
        <v>16.62</v>
      </c>
      <c r="F71" s="198">
        <v>78.900000000000006</v>
      </c>
      <c r="G71" s="198">
        <v>600.78</v>
      </c>
      <c r="H71" s="199">
        <v>0.5</v>
      </c>
      <c r="I71" s="198">
        <v>14.34</v>
      </c>
      <c r="J71" s="198">
        <v>321.75</v>
      </c>
      <c r="K71" s="198">
        <v>5.73</v>
      </c>
      <c r="L71" s="199">
        <v>64.7</v>
      </c>
      <c r="M71" s="198">
        <v>485.86</v>
      </c>
      <c r="N71" s="198">
        <v>188.87</v>
      </c>
      <c r="O71" s="197">
        <v>10</v>
      </c>
    </row>
    <row r="72" spans="1:15">
      <c r="A72" s="251" t="s">
        <v>13</v>
      </c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</row>
    <row r="73" spans="1:15">
      <c r="A73" s="195" t="s">
        <v>447</v>
      </c>
      <c r="B73" s="196" t="s">
        <v>472</v>
      </c>
      <c r="C73" s="197">
        <v>100</v>
      </c>
      <c r="D73" s="198">
        <v>1.08</v>
      </c>
      <c r="E73" s="198">
        <v>0.18</v>
      </c>
      <c r="F73" s="198">
        <v>10.95</v>
      </c>
      <c r="G73" s="199">
        <v>51.3</v>
      </c>
      <c r="H73" s="198">
        <v>0.05</v>
      </c>
      <c r="I73" s="198">
        <v>6.25</v>
      </c>
      <c r="J73" s="198">
        <v>1501.25</v>
      </c>
      <c r="K73" s="198">
        <v>0.35</v>
      </c>
      <c r="L73" s="198">
        <v>24.35</v>
      </c>
      <c r="M73" s="197">
        <v>44</v>
      </c>
      <c r="N73" s="198">
        <v>30.75</v>
      </c>
      <c r="O73" s="198">
        <v>1.08</v>
      </c>
    </row>
    <row r="74" spans="1:15">
      <c r="A74" s="195" t="s">
        <v>448</v>
      </c>
      <c r="B74" s="196" t="s">
        <v>473</v>
      </c>
      <c r="C74" s="197">
        <v>250</v>
      </c>
      <c r="D74" s="198">
        <v>1.77</v>
      </c>
      <c r="E74" s="198">
        <v>5.19</v>
      </c>
      <c r="F74" s="198">
        <v>12.79</v>
      </c>
      <c r="G74" s="198">
        <v>105.38</v>
      </c>
      <c r="H74" s="198">
        <v>0.05</v>
      </c>
      <c r="I74" s="198">
        <v>22.85</v>
      </c>
      <c r="J74" s="197">
        <v>202</v>
      </c>
      <c r="K74" s="198">
        <v>2.37</v>
      </c>
      <c r="L74" s="198">
        <v>36.57</v>
      </c>
      <c r="M74" s="198">
        <v>49.19</v>
      </c>
      <c r="N74" s="198">
        <v>23.52</v>
      </c>
      <c r="O74" s="198">
        <v>1.1200000000000001</v>
      </c>
    </row>
    <row r="75" spans="1:15">
      <c r="A75" s="195" t="s">
        <v>449</v>
      </c>
      <c r="B75" s="196" t="s">
        <v>425</v>
      </c>
      <c r="C75" s="197">
        <v>280</v>
      </c>
      <c r="D75" s="198">
        <v>24.72</v>
      </c>
      <c r="E75" s="198">
        <v>21.66</v>
      </c>
      <c r="F75" s="198">
        <v>32.56</v>
      </c>
      <c r="G75" s="198">
        <v>425.26</v>
      </c>
      <c r="H75" s="198">
        <v>1.1399999999999999</v>
      </c>
      <c r="I75" s="198">
        <v>51.65</v>
      </c>
      <c r="J75" s="198">
        <v>387.01</v>
      </c>
      <c r="K75" s="198">
        <v>2.5499999999999998</v>
      </c>
      <c r="L75" s="198">
        <v>62.52</v>
      </c>
      <c r="M75" s="198">
        <v>279.93</v>
      </c>
      <c r="N75" s="198">
        <v>66.73</v>
      </c>
      <c r="O75" s="198">
        <v>3.16</v>
      </c>
    </row>
    <row r="76" spans="1:15">
      <c r="A76" s="195" t="s">
        <v>296</v>
      </c>
      <c r="B76" s="196" t="s">
        <v>531</v>
      </c>
      <c r="C76" s="197">
        <v>200</v>
      </c>
      <c r="D76" s="198">
        <v>0.16</v>
      </c>
      <c r="E76" s="198">
        <v>0.16</v>
      </c>
      <c r="F76" s="199">
        <v>14.9</v>
      </c>
      <c r="G76" s="198">
        <v>62.69</v>
      </c>
      <c r="H76" s="198">
        <v>0.01</v>
      </c>
      <c r="I76" s="197">
        <v>4</v>
      </c>
      <c r="J76" s="197">
        <v>2</v>
      </c>
      <c r="K76" s="198">
        <v>0.08</v>
      </c>
      <c r="L76" s="198">
        <v>6.73</v>
      </c>
      <c r="M76" s="199">
        <v>4.4000000000000004</v>
      </c>
      <c r="N76" s="199">
        <v>3.6</v>
      </c>
      <c r="O76" s="198">
        <v>0.91</v>
      </c>
    </row>
    <row r="77" spans="1:15">
      <c r="A77" s="195"/>
      <c r="B77" s="196" t="s">
        <v>57</v>
      </c>
      <c r="C77" s="197">
        <v>40</v>
      </c>
      <c r="D77" s="198">
        <v>3.16</v>
      </c>
      <c r="E77" s="199">
        <v>0.4</v>
      </c>
      <c r="F77" s="198">
        <v>19.32</v>
      </c>
      <c r="G77" s="197">
        <v>94</v>
      </c>
      <c r="H77" s="198">
        <v>0.06</v>
      </c>
      <c r="I77" s="200"/>
      <c r="J77" s="200"/>
      <c r="K77" s="198">
        <v>0.52</v>
      </c>
      <c r="L77" s="199">
        <v>9.1999999999999993</v>
      </c>
      <c r="M77" s="199">
        <v>34.799999999999997</v>
      </c>
      <c r="N77" s="199">
        <v>13.2</v>
      </c>
      <c r="O77" s="199">
        <v>0.8</v>
      </c>
    </row>
    <row r="78" spans="1:15">
      <c r="A78" s="195"/>
      <c r="B78" s="196" t="s">
        <v>324</v>
      </c>
      <c r="C78" s="197">
        <v>50</v>
      </c>
      <c r="D78" s="199">
        <v>3.3</v>
      </c>
      <c r="E78" s="199">
        <v>0.6</v>
      </c>
      <c r="F78" s="198">
        <v>19.82</v>
      </c>
      <c r="G78" s="197">
        <v>99</v>
      </c>
      <c r="H78" s="198">
        <v>0.09</v>
      </c>
      <c r="I78" s="200"/>
      <c r="J78" s="200"/>
      <c r="K78" s="199">
        <v>0.7</v>
      </c>
      <c r="L78" s="199">
        <v>14.5</v>
      </c>
      <c r="M78" s="197">
        <v>75</v>
      </c>
      <c r="N78" s="199">
        <v>23.5</v>
      </c>
      <c r="O78" s="198">
        <v>1.95</v>
      </c>
    </row>
    <row r="79" spans="1:15">
      <c r="A79" s="250" t="s">
        <v>40</v>
      </c>
      <c r="B79" s="250"/>
      <c r="C79" s="201">
        <v>920</v>
      </c>
      <c r="D79" s="198">
        <v>34.19</v>
      </c>
      <c r="E79" s="198">
        <v>28.19</v>
      </c>
      <c r="F79" s="198">
        <v>110.34</v>
      </c>
      <c r="G79" s="198">
        <v>837.63</v>
      </c>
      <c r="H79" s="199">
        <v>1.4</v>
      </c>
      <c r="I79" s="198">
        <v>84.75</v>
      </c>
      <c r="J79" s="198">
        <v>2092.2600000000002</v>
      </c>
      <c r="K79" s="198">
        <v>6.57</v>
      </c>
      <c r="L79" s="198">
        <v>153.87</v>
      </c>
      <c r="M79" s="198">
        <v>487.32</v>
      </c>
      <c r="N79" s="199">
        <v>161.30000000000001</v>
      </c>
      <c r="O79" s="198">
        <v>9.02</v>
      </c>
    </row>
    <row r="80" spans="1:15">
      <c r="A80" s="251" t="s">
        <v>14</v>
      </c>
      <c r="B80" s="251"/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</row>
    <row r="81" spans="1:16">
      <c r="A81" s="195" t="s">
        <v>439</v>
      </c>
      <c r="B81" s="196" t="s">
        <v>290</v>
      </c>
      <c r="C81" s="197">
        <v>100</v>
      </c>
      <c r="D81" s="198">
        <v>9.0399999999999991</v>
      </c>
      <c r="E81" s="198">
        <v>9.86</v>
      </c>
      <c r="F81" s="198">
        <v>55.78</v>
      </c>
      <c r="G81" s="199">
        <v>347.8</v>
      </c>
      <c r="H81" s="198">
        <v>0.22</v>
      </c>
      <c r="I81" s="198">
        <v>0.14000000000000001</v>
      </c>
      <c r="J81" s="199">
        <v>10.4</v>
      </c>
      <c r="K81" s="198">
        <v>2.02</v>
      </c>
      <c r="L81" s="198">
        <v>248.52</v>
      </c>
      <c r="M81" s="198">
        <v>189.04</v>
      </c>
      <c r="N81" s="198">
        <v>72.16</v>
      </c>
      <c r="O81" s="198">
        <v>2.2799999999999998</v>
      </c>
    </row>
    <row r="82" spans="1:16">
      <c r="A82" s="195" t="s">
        <v>295</v>
      </c>
      <c r="B82" s="196" t="s">
        <v>431</v>
      </c>
      <c r="C82" s="197">
        <v>200</v>
      </c>
      <c r="D82" s="199">
        <v>0.2</v>
      </c>
      <c r="E82" s="198">
        <v>0.02</v>
      </c>
      <c r="F82" s="198">
        <v>11.05</v>
      </c>
      <c r="G82" s="198">
        <v>45.41</v>
      </c>
      <c r="H82" s="200"/>
      <c r="I82" s="199">
        <v>0.1</v>
      </c>
      <c r="J82" s="199">
        <v>0.5</v>
      </c>
      <c r="K82" s="200"/>
      <c r="L82" s="198">
        <v>5.28</v>
      </c>
      <c r="M82" s="198">
        <v>8.24</v>
      </c>
      <c r="N82" s="199">
        <v>4.4000000000000004</v>
      </c>
      <c r="O82" s="198">
        <v>0.85</v>
      </c>
    </row>
    <row r="83" spans="1:16">
      <c r="A83" s="250" t="s">
        <v>330</v>
      </c>
      <c r="B83" s="250"/>
      <c r="C83" s="201">
        <v>300</v>
      </c>
      <c r="D83" s="198">
        <v>9.24</v>
      </c>
      <c r="E83" s="198">
        <v>9.8800000000000008</v>
      </c>
      <c r="F83" s="198">
        <v>66.83</v>
      </c>
      <c r="G83" s="198">
        <v>393.21</v>
      </c>
      <c r="H83" s="198">
        <v>0.22</v>
      </c>
      <c r="I83" s="198">
        <v>0.24</v>
      </c>
      <c r="J83" s="199">
        <v>10.9</v>
      </c>
      <c r="K83" s="198">
        <v>2.02</v>
      </c>
      <c r="L83" s="199">
        <v>253.8</v>
      </c>
      <c r="M83" s="198">
        <v>197.28</v>
      </c>
      <c r="N83" s="198">
        <v>76.56</v>
      </c>
      <c r="O83" s="198">
        <v>3.13</v>
      </c>
    </row>
    <row r="84" spans="1:16">
      <c r="A84" s="250" t="s">
        <v>41</v>
      </c>
      <c r="B84" s="250"/>
      <c r="C84" s="202">
        <v>1810</v>
      </c>
      <c r="D84" s="198">
        <v>75.47</v>
      </c>
      <c r="E84" s="198">
        <v>54.69</v>
      </c>
      <c r="F84" s="198">
        <v>256.07</v>
      </c>
      <c r="G84" s="198">
        <v>1831.62</v>
      </c>
      <c r="H84" s="198">
        <v>2.12</v>
      </c>
      <c r="I84" s="198">
        <v>99.33</v>
      </c>
      <c r="J84" s="198">
        <v>2424.91</v>
      </c>
      <c r="K84" s="198">
        <v>14.32</v>
      </c>
      <c r="L84" s="198">
        <v>472.37</v>
      </c>
      <c r="M84" s="198">
        <v>1170.46</v>
      </c>
      <c r="N84" s="198">
        <v>426.73</v>
      </c>
      <c r="O84" s="198">
        <v>22.15</v>
      </c>
    </row>
    <row r="85" spans="1:16" s="181" customFormat="1">
      <c r="A85" s="182" t="s">
        <v>274</v>
      </c>
      <c r="B85" s="183" t="s">
        <v>529</v>
      </c>
      <c r="C85" s="184"/>
      <c r="D85" s="184"/>
      <c r="E85" s="184"/>
      <c r="F85" s="184"/>
      <c r="G85" s="184"/>
      <c r="H85" s="248"/>
      <c r="I85" s="248"/>
      <c r="J85" s="249"/>
      <c r="K85" s="249"/>
      <c r="L85" s="249"/>
      <c r="M85" s="249"/>
      <c r="N85" s="249"/>
      <c r="O85" s="249"/>
      <c r="P85" s="180"/>
    </row>
    <row r="86" spans="1:16" s="181" customFormat="1">
      <c r="A86" s="182" t="s">
        <v>275</v>
      </c>
      <c r="B86" s="183" t="s">
        <v>276</v>
      </c>
      <c r="C86" s="184"/>
      <c r="D86" s="184"/>
      <c r="E86" s="184"/>
      <c r="F86" s="184"/>
      <c r="G86" s="184"/>
      <c r="H86" s="248"/>
      <c r="I86" s="248"/>
      <c r="J86" s="252"/>
      <c r="K86" s="252"/>
      <c r="L86" s="252"/>
      <c r="M86" s="252"/>
      <c r="N86" s="252"/>
      <c r="O86" s="252"/>
      <c r="P86" s="180"/>
    </row>
    <row r="87" spans="1:16" s="181" customFormat="1">
      <c r="A87" s="185" t="s">
        <v>16</v>
      </c>
      <c r="B87" s="186" t="s">
        <v>44</v>
      </c>
      <c r="C87" s="187"/>
      <c r="D87" s="187"/>
      <c r="E87" s="187"/>
      <c r="F87" s="184"/>
      <c r="G87" s="184"/>
      <c r="H87" s="188"/>
      <c r="I87" s="188"/>
      <c r="J87" s="189"/>
      <c r="K87" s="189"/>
      <c r="L87" s="189"/>
      <c r="M87" s="189"/>
      <c r="N87" s="189"/>
      <c r="O87" s="189"/>
      <c r="P87" s="180"/>
    </row>
    <row r="88" spans="1:16" s="181" customFormat="1">
      <c r="A88" s="190" t="s">
        <v>18</v>
      </c>
      <c r="B88" s="191">
        <v>1</v>
      </c>
      <c r="C88" s="192"/>
      <c r="D88" s="184"/>
      <c r="E88" s="184"/>
      <c r="F88" s="184"/>
      <c r="G88" s="184"/>
      <c r="H88" s="188"/>
      <c r="I88" s="188"/>
      <c r="J88" s="189"/>
      <c r="K88" s="189"/>
      <c r="L88" s="189"/>
      <c r="M88" s="189"/>
      <c r="N88" s="189"/>
      <c r="O88" s="189"/>
      <c r="P88" s="180"/>
    </row>
    <row r="89" spans="1:16">
      <c r="A89" s="254" t="s">
        <v>19</v>
      </c>
      <c r="B89" s="256" t="s">
        <v>20</v>
      </c>
      <c r="C89" s="256" t="s">
        <v>21</v>
      </c>
      <c r="D89" s="253" t="s">
        <v>22</v>
      </c>
      <c r="E89" s="253"/>
      <c r="F89" s="253"/>
      <c r="G89" s="256" t="s">
        <v>23</v>
      </c>
      <c r="H89" s="253" t="s">
        <v>24</v>
      </c>
      <c r="I89" s="253"/>
      <c r="J89" s="253"/>
      <c r="K89" s="253"/>
      <c r="L89" s="253" t="s">
        <v>25</v>
      </c>
      <c r="M89" s="253"/>
      <c r="N89" s="253"/>
      <c r="O89" s="253"/>
    </row>
    <row r="90" spans="1:16">
      <c r="A90" s="255"/>
      <c r="B90" s="257"/>
      <c r="C90" s="258"/>
      <c r="D90" s="193" t="s">
        <v>26</v>
      </c>
      <c r="E90" s="193" t="s">
        <v>27</v>
      </c>
      <c r="F90" s="193" t="s">
        <v>28</v>
      </c>
      <c r="G90" s="258"/>
      <c r="H90" s="193" t="s">
        <v>29</v>
      </c>
      <c r="I90" s="193" t="s">
        <v>30</v>
      </c>
      <c r="J90" s="193" t="s">
        <v>31</v>
      </c>
      <c r="K90" s="193" t="s">
        <v>32</v>
      </c>
      <c r="L90" s="193" t="s">
        <v>33</v>
      </c>
      <c r="M90" s="193" t="s">
        <v>34</v>
      </c>
      <c r="N90" s="193" t="s">
        <v>35</v>
      </c>
      <c r="O90" s="193" t="s">
        <v>36</v>
      </c>
    </row>
    <row r="91" spans="1:16">
      <c r="A91" s="194">
        <v>1</v>
      </c>
      <c r="B91" s="194">
        <v>2</v>
      </c>
      <c r="C91" s="194">
        <v>3</v>
      </c>
      <c r="D91" s="194">
        <v>4</v>
      </c>
      <c r="E91" s="194">
        <v>5</v>
      </c>
      <c r="F91" s="194">
        <v>6</v>
      </c>
      <c r="G91" s="194">
        <v>7</v>
      </c>
      <c r="H91" s="194">
        <v>8</v>
      </c>
      <c r="I91" s="194">
        <v>9</v>
      </c>
      <c r="J91" s="194">
        <v>10</v>
      </c>
      <c r="K91" s="194">
        <v>11</v>
      </c>
      <c r="L91" s="194">
        <v>12</v>
      </c>
      <c r="M91" s="194">
        <v>13</v>
      </c>
      <c r="N91" s="194">
        <v>14</v>
      </c>
      <c r="O91" s="194">
        <v>15</v>
      </c>
    </row>
    <row r="92" spans="1:16">
      <c r="A92" s="251" t="s">
        <v>37</v>
      </c>
      <c r="B92" s="251"/>
      <c r="C92" s="251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</row>
    <row r="93" spans="1:16">
      <c r="A93" s="195" t="s">
        <v>450</v>
      </c>
      <c r="B93" s="196" t="s">
        <v>366</v>
      </c>
      <c r="C93" s="197">
        <v>100</v>
      </c>
      <c r="D93" s="199">
        <v>1.2</v>
      </c>
      <c r="E93" s="198">
        <v>5.09</v>
      </c>
      <c r="F93" s="198">
        <v>11.34</v>
      </c>
      <c r="G93" s="199">
        <v>97.1</v>
      </c>
      <c r="H93" s="198">
        <v>0.06</v>
      </c>
      <c r="I93" s="199">
        <v>4.5999999999999996</v>
      </c>
      <c r="J93" s="197">
        <v>1840</v>
      </c>
      <c r="K93" s="198">
        <v>2.57</v>
      </c>
      <c r="L93" s="198">
        <v>24.99</v>
      </c>
      <c r="M93" s="199">
        <v>50.7</v>
      </c>
      <c r="N93" s="198">
        <v>34.96</v>
      </c>
      <c r="O93" s="198">
        <v>0.66</v>
      </c>
    </row>
    <row r="94" spans="1:16">
      <c r="A94" s="195" t="s">
        <v>451</v>
      </c>
      <c r="B94" s="196" t="s">
        <v>368</v>
      </c>
      <c r="C94" s="197">
        <v>200</v>
      </c>
      <c r="D94" s="198">
        <v>17.78</v>
      </c>
      <c r="E94" s="199">
        <v>17.100000000000001</v>
      </c>
      <c r="F94" s="198">
        <v>0.98</v>
      </c>
      <c r="G94" s="198">
        <v>228.79</v>
      </c>
      <c r="H94" s="199">
        <v>0.1</v>
      </c>
      <c r="I94" s="200"/>
      <c r="J94" s="197">
        <v>364</v>
      </c>
      <c r="K94" s="198">
        <v>1.28</v>
      </c>
      <c r="L94" s="198">
        <v>78.47</v>
      </c>
      <c r="M94" s="198">
        <v>269.12</v>
      </c>
      <c r="N94" s="198">
        <v>16.89</v>
      </c>
      <c r="O94" s="198">
        <v>3.51</v>
      </c>
    </row>
    <row r="95" spans="1:16">
      <c r="A95" s="195" t="s">
        <v>295</v>
      </c>
      <c r="B95" s="196" t="s">
        <v>431</v>
      </c>
      <c r="C95" s="197">
        <v>200</v>
      </c>
      <c r="D95" s="199">
        <v>0.2</v>
      </c>
      <c r="E95" s="198">
        <v>0.02</v>
      </c>
      <c r="F95" s="198">
        <v>11.05</v>
      </c>
      <c r="G95" s="198">
        <v>45.41</v>
      </c>
      <c r="H95" s="200"/>
      <c r="I95" s="199">
        <v>0.1</v>
      </c>
      <c r="J95" s="199">
        <v>0.5</v>
      </c>
      <c r="K95" s="200"/>
      <c r="L95" s="198">
        <v>5.28</v>
      </c>
      <c r="M95" s="198">
        <v>8.24</v>
      </c>
      <c r="N95" s="199">
        <v>4.4000000000000004</v>
      </c>
      <c r="O95" s="198">
        <v>0.85</v>
      </c>
    </row>
    <row r="96" spans="1:16">
      <c r="A96" s="195"/>
      <c r="B96" s="196" t="s">
        <v>57</v>
      </c>
      <c r="C96" s="197">
        <v>60</v>
      </c>
      <c r="D96" s="198">
        <v>4.74</v>
      </c>
      <c r="E96" s="199">
        <v>0.6</v>
      </c>
      <c r="F96" s="198">
        <v>28.98</v>
      </c>
      <c r="G96" s="197">
        <v>141</v>
      </c>
      <c r="H96" s="199">
        <v>0.1</v>
      </c>
      <c r="I96" s="200"/>
      <c r="J96" s="200"/>
      <c r="K96" s="198">
        <v>0.78</v>
      </c>
      <c r="L96" s="199">
        <v>13.8</v>
      </c>
      <c r="M96" s="199">
        <v>52.2</v>
      </c>
      <c r="N96" s="199">
        <v>19.8</v>
      </c>
      <c r="O96" s="199">
        <v>1.2</v>
      </c>
    </row>
    <row r="97" spans="1:15">
      <c r="A97" s="195" t="s">
        <v>294</v>
      </c>
      <c r="B97" s="196" t="s">
        <v>38</v>
      </c>
      <c r="C97" s="197">
        <v>150</v>
      </c>
      <c r="D97" s="199">
        <v>0.6</v>
      </c>
      <c r="E97" s="198">
        <v>0.45</v>
      </c>
      <c r="F97" s="198">
        <v>15.45</v>
      </c>
      <c r="G97" s="199">
        <v>70.5</v>
      </c>
      <c r="H97" s="198">
        <v>0.03</v>
      </c>
      <c r="I97" s="199">
        <v>7.5</v>
      </c>
      <c r="J97" s="197">
        <v>3</v>
      </c>
      <c r="K97" s="199">
        <v>0.6</v>
      </c>
      <c r="L97" s="199">
        <v>28.5</v>
      </c>
      <c r="M97" s="197">
        <v>24</v>
      </c>
      <c r="N97" s="197">
        <v>18</v>
      </c>
      <c r="O97" s="198">
        <v>3.45</v>
      </c>
    </row>
    <row r="98" spans="1:15">
      <c r="A98" s="250" t="s">
        <v>288</v>
      </c>
      <c r="B98" s="250"/>
      <c r="C98" s="201">
        <v>710</v>
      </c>
      <c r="D98" s="198">
        <v>24.52</v>
      </c>
      <c r="E98" s="198">
        <v>23.26</v>
      </c>
      <c r="F98" s="198">
        <v>67.8</v>
      </c>
      <c r="G98" s="199">
        <v>582.79999999999995</v>
      </c>
      <c r="H98" s="198">
        <v>0.28999999999999998</v>
      </c>
      <c r="I98" s="199">
        <v>12.2</v>
      </c>
      <c r="J98" s="199">
        <v>2207.5</v>
      </c>
      <c r="K98" s="198">
        <v>5.23</v>
      </c>
      <c r="L98" s="198">
        <v>151.04</v>
      </c>
      <c r="M98" s="198">
        <v>404.26</v>
      </c>
      <c r="N98" s="198">
        <v>94.05</v>
      </c>
      <c r="O98" s="198">
        <v>9.67</v>
      </c>
    </row>
    <row r="99" spans="1:15">
      <c r="A99" s="251" t="s">
        <v>13</v>
      </c>
      <c r="B99" s="251"/>
      <c r="C99" s="251"/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</row>
    <row r="100" spans="1:15">
      <c r="A100" s="195" t="s">
        <v>452</v>
      </c>
      <c r="B100" s="196" t="s">
        <v>371</v>
      </c>
      <c r="C100" s="197">
        <v>100</v>
      </c>
      <c r="D100" s="198">
        <v>1.57</v>
      </c>
      <c r="E100" s="198">
        <v>5.19</v>
      </c>
      <c r="F100" s="198">
        <v>8.61</v>
      </c>
      <c r="G100" s="198">
        <v>88.09</v>
      </c>
      <c r="H100" s="198">
        <v>0.06</v>
      </c>
      <c r="I100" s="198">
        <v>10.75</v>
      </c>
      <c r="J100" s="199">
        <v>267.2</v>
      </c>
      <c r="K100" s="198">
        <v>2.35</v>
      </c>
      <c r="L100" s="198">
        <v>25.02</v>
      </c>
      <c r="M100" s="198">
        <v>47.04</v>
      </c>
      <c r="N100" s="198">
        <v>21.44</v>
      </c>
      <c r="O100" s="198">
        <v>0.87</v>
      </c>
    </row>
    <row r="101" spans="1:15">
      <c r="A101" s="195" t="s">
        <v>453</v>
      </c>
      <c r="B101" s="196" t="s">
        <v>474</v>
      </c>
      <c r="C101" s="197">
        <v>250</v>
      </c>
      <c r="D101" s="199">
        <v>4.7</v>
      </c>
      <c r="E101" s="198">
        <v>7.47</v>
      </c>
      <c r="F101" s="198">
        <v>16.71</v>
      </c>
      <c r="G101" s="198">
        <v>153.62</v>
      </c>
      <c r="H101" s="198">
        <v>0.22</v>
      </c>
      <c r="I101" s="198">
        <v>16.72</v>
      </c>
      <c r="J101" s="198">
        <v>208.04</v>
      </c>
      <c r="K101" s="198">
        <v>2.44</v>
      </c>
      <c r="L101" s="198">
        <v>20.69</v>
      </c>
      <c r="M101" s="198">
        <v>88.74</v>
      </c>
      <c r="N101" s="199">
        <v>28.1</v>
      </c>
      <c r="O101" s="198">
        <v>1.1399999999999999</v>
      </c>
    </row>
    <row r="102" spans="1:15" ht="33">
      <c r="A102" s="195" t="s">
        <v>454</v>
      </c>
      <c r="B102" s="196" t="s">
        <v>527</v>
      </c>
      <c r="C102" s="197">
        <v>130</v>
      </c>
      <c r="D102" s="198">
        <v>28.35</v>
      </c>
      <c r="E102" s="198">
        <v>10.83</v>
      </c>
      <c r="F102" s="198">
        <v>3.9299999999999997</v>
      </c>
      <c r="G102" s="198">
        <v>226.5</v>
      </c>
      <c r="H102" s="198">
        <v>0.15</v>
      </c>
      <c r="I102" s="200">
        <v>4.5999999999999996</v>
      </c>
      <c r="J102" s="198">
        <v>312.69</v>
      </c>
      <c r="K102" s="198">
        <v>3.13</v>
      </c>
      <c r="L102" s="198">
        <v>26.39</v>
      </c>
      <c r="M102" s="198">
        <v>277.12</v>
      </c>
      <c r="N102" s="198">
        <v>44.58</v>
      </c>
      <c r="O102" s="198">
        <v>2.34</v>
      </c>
    </row>
    <row r="103" spans="1:15">
      <c r="A103" s="195" t="s">
        <v>441</v>
      </c>
      <c r="B103" s="196" t="s">
        <v>336</v>
      </c>
      <c r="C103" s="197">
        <v>180</v>
      </c>
      <c r="D103" s="198">
        <v>7.92</v>
      </c>
      <c r="E103" s="198">
        <v>5.93</v>
      </c>
      <c r="F103" s="198">
        <v>50.76</v>
      </c>
      <c r="G103" s="198">
        <v>288.26</v>
      </c>
      <c r="H103" s="198">
        <v>0.12</v>
      </c>
      <c r="I103" s="200"/>
      <c r="J103" s="200"/>
      <c r="K103" s="198">
        <v>1.69</v>
      </c>
      <c r="L103" s="198">
        <v>14.78</v>
      </c>
      <c r="M103" s="198">
        <v>62.97</v>
      </c>
      <c r="N103" s="198">
        <v>11.59</v>
      </c>
      <c r="O103" s="198">
        <v>1.18</v>
      </c>
    </row>
    <row r="104" spans="1:15">
      <c r="A104" s="195" t="s">
        <v>293</v>
      </c>
      <c r="B104" s="196" t="s">
        <v>530</v>
      </c>
      <c r="C104" s="197">
        <v>200</v>
      </c>
      <c r="D104" s="198">
        <v>0.59</v>
      </c>
      <c r="E104" s="198">
        <v>0.05</v>
      </c>
      <c r="F104" s="198">
        <v>18.579999999999998</v>
      </c>
      <c r="G104" s="198">
        <v>77.94</v>
      </c>
      <c r="H104" s="198">
        <v>0.02</v>
      </c>
      <c r="I104" s="199">
        <v>0.6</v>
      </c>
      <c r="J104" s="200"/>
      <c r="K104" s="198">
        <v>0.83</v>
      </c>
      <c r="L104" s="198">
        <v>24.33</v>
      </c>
      <c r="M104" s="199">
        <v>21.9</v>
      </c>
      <c r="N104" s="198">
        <v>15.75</v>
      </c>
      <c r="O104" s="198">
        <v>0.51</v>
      </c>
    </row>
    <row r="105" spans="1:15">
      <c r="A105" s="195"/>
      <c r="B105" s="196" t="s">
        <v>57</v>
      </c>
      <c r="C105" s="197">
        <v>40</v>
      </c>
      <c r="D105" s="198">
        <v>3.16</v>
      </c>
      <c r="E105" s="199">
        <v>0.4</v>
      </c>
      <c r="F105" s="198">
        <v>19.32</v>
      </c>
      <c r="G105" s="197">
        <v>94</v>
      </c>
      <c r="H105" s="198">
        <v>0.06</v>
      </c>
      <c r="I105" s="200"/>
      <c r="J105" s="200"/>
      <c r="K105" s="198">
        <v>0.52</v>
      </c>
      <c r="L105" s="199">
        <v>9.1999999999999993</v>
      </c>
      <c r="M105" s="199">
        <v>34.799999999999997</v>
      </c>
      <c r="N105" s="199">
        <v>13.2</v>
      </c>
      <c r="O105" s="199">
        <v>0.8</v>
      </c>
    </row>
    <row r="106" spans="1:15">
      <c r="A106" s="195"/>
      <c r="B106" s="196" t="s">
        <v>324</v>
      </c>
      <c r="C106" s="197">
        <v>50</v>
      </c>
      <c r="D106" s="199">
        <v>3.3</v>
      </c>
      <c r="E106" s="199">
        <v>0.6</v>
      </c>
      <c r="F106" s="198">
        <v>19.82</v>
      </c>
      <c r="G106" s="197">
        <v>99</v>
      </c>
      <c r="H106" s="198">
        <v>0.09</v>
      </c>
      <c r="I106" s="200"/>
      <c r="J106" s="200"/>
      <c r="K106" s="199">
        <v>0.7</v>
      </c>
      <c r="L106" s="199">
        <v>14.5</v>
      </c>
      <c r="M106" s="197">
        <v>75</v>
      </c>
      <c r="N106" s="199">
        <v>23.5</v>
      </c>
      <c r="O106" s="198">
        <v>1.95</v>
      </c>
    </row>
    <row r="107" spans="1:15">
      <c r="A107" s="250" t="s">
        <v>40</v>
      </c>
      <c r="B107" s="250"/>
      <c r="C107" s="201">
        <v>950</v>
      </c>
      <c r="D107" s="198">
        <v>49.59</v>
      </c>
      <c r="E107" s="198">
        <v>30.47</v>
      </c>
      <c r="F107" s="198">
        <v>137.72999999999999</v>
      </c>
      <c r="G107" s="198">
        <v>1027.4100000000001</v>
      </c>
      <c r="H107" s="198">
        <v>0.72</v>
      </c>
      <c r="I107" s="198">
        <v>32.67</v>
      </c>
      <c r="J107" s="198">
        <v>787.93</v>
      </c>
      <c r="K107" s="198">
        <v>11.66</v>
      </c>
      <c r="L107" s="198">
        <v>134.91</v>
      </c>
      <c r="M107" s="198">
        <v>607.57000000000005</v>
      </c>
      <c r="N107" s="198">
        <v>158.16</v>
      </c>
      <c r="O107" s="198">
        <v>8.7899999999999991</v>
      </c>
    </row>
    <row r="108" spans="1:15">
      <c r="A108" s="251" t="s">
        <v>14</v>
      </c>
      <c r="B108" s="251"/>
      <c r="C108" s="251"/>
      <c r="D108" s="251"/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/>
    </row>
    <row r="109" spans="1:15">
      <c r="A109" s="195" t="s">
        <v>439</v>
      </c>
      <c r="B109" s="196" t="s">
        <v>289</v>
      </c>
      <c r="C109" s="197">
        <v>100</v>
      </c>
      <c r="D109" s="198">
        <v>8.34</v>
      </c>
      <c r="E109" s="199">
        <v>9.8000000000000007</v>
      </c>
      <c r="F109" s="198">
        <v>55.44</v>
      </c>
      <c r="G109" s="197">
        <v>343</v>
      </c>
      <c r="H109" s="199">
        <v>0.2</v>
      </c>
      <c r="I109" s="200"/>
      <c r="J109" s="198">
        <v>0.18</v>
      </c>
      <c r="K109" s="198">
        <v>3.76</v>
      </c>
      <c r="L109" s="197">
        <v>103</v>
      </c>
      <c r="M109" s="198">
        <v>106.82</v>
      </c>
      <c r="N109" s="199">
        <v>43.8</v>
      </c>
      <c r="O109" s="198">
        <v>1.84</v>
      </c>
    </row>
    <row r="110" spans="1:15">
      <c r="A110" s="195"/>
      <c r="B110" s="196" t="s">
        <v>431</v>
      </c>
      <c r="C110" s="197">
        <v>200</v>
      </c>
      <c r="D110" s="199">
        <v>0.2</v>
      </c>
      <c r="E110" s="197">
        <v>0.02</v>
      </c>
      <c r="F110" s="197">
        <v>11.05</v>
      </c>
      <c r="G110" s="197">
        <v>45.41</v>
      </c>
      <c r="H110" s="198"/>
      <c r="I110" s="199">
        <v>0.1</v>
      </c>
      <c r="J110" s="197">
        <v>0.5</v>
      </c>
      <c r="K110" s="200"/>
      <c r="L110" s="197">
        <v>5.28</v>
      </c>
      <c r="M110" s="197">
        <v>8.24</v>
      </c>
      <c r="N110" s="197">
        <v>4.4000000000000004</v>
      </c>
      <c r="O110" s="199">
        <v>0.85</v>
      </c>
    </row>
    <row r="111" spans="1:15">
      <c r="A111" s="250" t="s">
        <v>330</v>
      </c>
      <c r="B111" s="250"/>
      <c r="C111" s="201">
        <v>300</v>
      </c>
      <c r="D111" s="198">
        <v>8.5399999999999991</v>
      </c>
      <c r="E111" s="198">
        <v>9.82</v>
      </c>
      <c r="F111" s="198">
        <v>66.489999999999995</v>
      </c>
      <c r="G111" s="197">
        <v>388.41</v>
      </c>
      <c r="H111" s="198">
        <v>0.2</v>
      </c>
      <c r="I111" s="199">
        <v>0.1</v>
      </c>
      <c r="J111" s="198">
        <v>0.68</v>
      </c>
      <c r="K111" s="198">
        <v>3.76</v>
      </c>
      <c r="L111" s="197">
        <v>108.28</v>
      </c>
      <c r="M111" s="198">
        <v>115.06</v>
      </c>
      <c r="N111" s="199">
        <v>48.2</v>
      </c>
      <c r="O111" s="198">
        <v>2.69</v>
      </c>
    </row>
    <row r="112" spans="1:15">
      <c r="A112" s="250" t="s">
        <v>41</v>
      </c>
      <c r="B112" s="250"/>
      <c r="C112" s="202" t="s">
        <v>556</v>
      </c>
      <c r="D112" s="198">
        <v>82.65</v>
      </c>
      <c r="E112" s="198">
        <v>63.55</v>
      </c>
      <c r="F112" s="198">
        <v>272.02</v>
      </c>
      <c r="G112" s="198">
        <v>1998.62</v>
      </c>
      <c r="H112" s="198">
        <v>1.21</v>
      </c>
      <c r="I112" s="198">
        <v>44.97</v>
      </c>
      <c r="J112" s="198">
        <v>2996.11</v>
      </c>
      <c r="K112" s="198">
        <v>20.65</v>
      </c>
      <c r="L112" s="198">
        <v>394.23</v>
      </c>
      <c r="M112" s="198">
        <v>1126.8900000000001</v>
      </c>
      <c r="N112" s="198">
        <v>300.41000000000003</v>
      </c>
      <c r="O112" s="199">
        <v>21.15</v>
      </c>
    </row>
    <row r="113" spans="1:16" s="181" customFormat="1">
      <c r="A113" s="182" t="s">
        <v>274</v>
      </c>
      <c r="B113" s="183" t="s">
        <v>529</v>
      </c>
      <c r="C113" s="184"/>
      <c r="D113" s="184"/>
      <c r="E113" s="184"/>
      <c r="F113" s="184"/>
      <c r="G113" s="184"/>
      <c r="H113" s="248"/>
      <c r="I113" s="248"/>
      <c r="J113" s="249"/>
      <c r="K113" s="249"/>
      <c r="L113" s="249"/>
      <c r="M113" s="249"/>
      <c r="N113" s="249"/>
      <c r="O113" s="249"/>
      <c r="P113" s="180"/>
    </row>
    <row r="114" spans="1:16" s="181" customFormat="1">
      <c r="A114" s="182" t="s">
        <v>275</v>
      </c>
      <c r="B114" s="183" t="s">
        <v>276</v>
      </c>
      <c r="C114" s="184"/>
      <c r="D114" s="184"/>
      <c r="E114" s="184"/>
      <c r="F114" s="184"/>
      <c r="G114" s="184"/>
      <c r="H114" s="248"/>
      <c r="I114" s="248"/>
      <c r="J114" s="252"/>
      <c r="K114" s="252"/>
      <c r="L114" s="252"/>
      <c r="M114" s="252"/>
      <c r="N114" s="252"/>
      <c r="O114" s="252"/>
      <c r="P114" s="180"/>
    </row>
    <row r="115" spans="1:16" s="181" customFormat="1">
      <c r="A115" s="185" t="s">
        <v>16</v>
      </c>
      <c r="B115" s="186" t="s">
        <v>45</v>
      </c>
      <c r="C115" s="187"/>
      <c r="D115" s="187"/>
      <c r="E115" s="187"/>
      <c r="F115" s="184"/>
      <c r="G115" s="184"/>
      <c r="H115" s="188"/>
      <c r="I115" s="188"/>
      <c r="J115" s="189"/>
      <c r="K115" s="189"/>
      <c r="L115" s="189"/>
      <c r="M115" s="189"/>
      <c r="N115" s="189"/>
      <c r="O115" s="189"/>
      <c r="P115" s="180"/>
    </row>
    <row r="116" spans="1:16" s="181" customFormat="1">
      <c r="A116" s="190" t="s">
        <v>18</v>
      </c>
      <c r="B116" s="191">
        <v>1</v>
      </c>
      <c r="C116" s="192"/>
      <c r="D116" s="184"/>
      <c r="E116" s="184"/>
      <c r="F116" s="184"/>
      <c r="G116" s="184"/>
      <c r="H116" s="188"/>
      <c r="I116" s="188"/>
      <c r="J116" s="189"/>
      <c r="K116" s="189"/>
      <c r="L116" s="189"/>
      <c r="M116" s="189"/>
      <c r="N116" s="189"/>
      <c r="O116" s="189"/>
      <c r="P116" s="180"/>
    </row>
    <row r="117" spans="1:16">
      <c r="A117" s="254" t="s">
        <v>19</v>
      </c>
      <c r="B117" s="256" t="s">
        <v>20</v>
      </c>
      <c r="C117" s="256" t="s">
        <v>21</v>
      </c>
      <c r="D117" s="253" t="s">
        <v>22</v>
      </c>
      <c r="E117" s="253"/>
      <c r="F117" s="253"/>
      <c r="G117" s="256" t="s">
        <v>23</v>
      </c>
      <c r="H117" s="253" t="s">
        <v>24</v>
      </c>
      <c r="I117" s="253"/>
      <c r="J117" s="253"/>
      <c r="K117" s="253"/>
      <c r="L117" s="253" t="s">
        <v>25</v>
      </c>
      <c r="M117" s="253"/>
      <c r="N117" s="253"/>
      <c r="O117" s="253"/>
    </row>
    <row r="118" spans="1:16">
      <c r="A118" s="255"/>
      <c r="B118" s="257"/>
      <c r="C118" s="258"/>
      <c r="D118" s="193" t="s">
        <v>26</v>
      </c>
      <c r="E118" s="193" t="s">
        <v>27</v>
      </c>
      <c r="F118" s="193" t="s">
        <v>28</v>
      </c>
      <c r="G118" s="258"/>
      <c r="H118" s="193" t="s">
        <v>29</v>
      </c>
      <c r="I118" s="193" t="s">
        <v>30</v>
      </c>
      <c r="J118" s="193" t="s">
        <v>31</v>
      </c>
      <c r="K118" s="193" t="s">
        <v>32</v>
      </c>
      <c r="L118" s="193" t="s">
        <v>33</v>
      </c>
      <c r="M118" s="193" t="s">
        <v>34</v>
      </c>
      <c r="N118" s="193" t="s">
        <v>35</v>
      </c>
      <c r="O118" s="193" t="s">
        <v>36</v>
      </c>
    </row>
    <row r="119" spans="1:16">
      <c r="A119" s="194">
        <v>1</v>
      </c>
      <c r="B119" s="194">
        <v>2</v>
      </c>
      <c r="C119" s="194">
        <v>3</v>
      </c>
      <c r="D119" s="194">
        <v>4</v>
      </c>
      <c r="E119" s="194">
        <v>5</v>
      </c>
      <c r="F119" s="194">
        <v>6</v>
      </c>
      <c r="G119" s="194">
        <v>7</v>
      </c>
      <c r="H119" s="194">
        <v>8</v>
      </c>
      <c r="I119" s="194">
        <v>9</v>
      </c>
      <c r="J119" s="194">
        <v>10</v>
      </c>
      <c r="K119" s="194">
        <v>11</v>
      </c>
      <c r="L119" s="194">
        <v>12</v>
      </c>
      <c r="M119" s="194">
        <v>13</v>
      </c>
      <c r="N119" s="194">
        <v>14</v>
      </c>
      <c r="O119" s="194">
        <v>15</v>
      </c>
    </row>
    <row r="120" spans="1:16">
      <c r="A120" s="251" t="s">
        <v>37</v>
      </c>
      <c r="B120" s="251"/>
      <c r="C120" s="251"/>
      <c r="D120" s="251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</row>
    <row r="121" spans="1:16">
      <c r="A121" s="195" t="s">
        <v>455</v>
      </c>
      <c r="B121" s="196" t="s">
        <v>533</v>
      </c>
      <c r="C121" s="197">
        <v>250</v>
      </c>
      <c r="D121" s="198">
        <v>31.279999999999998</v>
      </c>
      <c r="E121" s="198">
        <v>18.04</v>
      </c>
      <c r="F121" s="199">
        <v>43.73</v>
      </c>
      <c r="G121" s="198">
        <v>470.54999999999995</v>
      </c>
      <c r="H121" s="198">
        <v>9.9999999999999992E-2</v>
      </c>
      <c r="I121" s="198">
        <v>6.9600000000000009</v>
      </c>
      <c r="J121" s="198">
        <v>115.39</v>
      </c>
      <c r="K121" s="198">
        <v>0.75</v>
      </c>
      <c r="L121" s="198">
        <v>286.11</v>
      </c>
      <c r="M121" s="198">
        <v>385.54</v>
      </c>
      <c r="N121" s="198">
        <v>50.629999999999995</v>
      </c>
      <c r="O121" s="198">
        <v>1.2</v>
      </c>
    </row>
    <row r="122" spans="1:16">
      <c r="A122" s="195" t="s">
        <v>292</v>
      </c>
      <c r="B122" s="196" t="s">
        <v>12</v>
      </c>
      <c r="C122" s="197">
        <v>200</v>
      </c>
      <c r="D122" s="198">
        <v>0.26</v>
      </c>
      <c r="E122" s="198">
        <v>0.03</v>
      </c>
      <c r="F122" s="198">
        <v>11.26</v>
      </c>
      <c r="G122" s="198">
        <v>47.79</v>
      </c>
      <c r="H122" s="200"/>
      <c r="I122" s="199">
        <v>2.9</v>
      </c>
      <c r="J122" s="199">
        <v>0.5</v>
      </c>
      <c r="K122" s="198">
        <v>0.01</v>
      </c>
      <c r="L122" s="198">
        <v>8.08</v>
      </c>
      <c r="M122" s="198">
        <v>9.7799999999999994</v>
      </c>
      <c r="N122" s="198">
        <v>5.24</v>
      </c>
      <c r="O122" s="199">
        <v>0.9</v>
      </c>
    </row>
    <row r="123" spans="1:16">
      <c r="A123" s="195"/>
      <c r="B123" s="196" t="s">
        <v>57</v>
      </c>
      <c r="C123" s="197">
        <v>40</v>
      </c>
      <c r="D123" s="198">
        <v>3.16</v>
      </c>
      <c r="E123" s="199">
        <v>0.4</v>
      </c>
      <c r="F123" s="198">
        <v>19.32</v>
      </c>
      <c r="G123" s="197">
        <v>94</v>
      </c>
      <c r="H123" s="198">
        <v>0.06</v>
      </c>
      <c r="I123" s="200"/>
      <c r="J123" s="200"/>
      <c r="K123" s="198">
        <v>0.52</v>
      </c>
      <c r="L123" s="199">
        <v>9.1999999999999993</v>
      </c>
      <c r="M123" s="199">
        <v>34.799999999999997</v>
      </c>
      <c r="N123" s="199">
        <v>13.2</v>
      </c>
      <c r="O123" s="199">
        <v>0.8</v>
      </c>
    </row>
    <row r="124" spans="1:16">
      <c r="A124" s="195" t="s">
        <v>294</v>
      </c>
      <c r="B124" s="196" t="s">
        <v>172</v>
      </c>
      <c r="C124" s="197">
        <v>100</v>
      </c>
      <c r="D124" s="199">
        <v>0.6</v>
      </c>
      <c r="E124" s="199">
        <v>0.6</v>
      </c>
      <c r="F124" s="199">
        <v>15.4</v>
      </c>
      <c r="G124" s="197">
        <v>72</v>
      </c>
      <c r="H124" s="198">
        <v>0.05</v>
      </c>
      <c r="I124" s="197">
        <v>6</v>
      </c>
      <c r="J124" s="197">
        <v>5</v>
      </c>
      <c r="K124" s="199">
        <v>0.4</v>
      </c>
      <c r="L124" s="197">
        <v>30</v>
      </c>
      <c r="M124" s="197">
        <v>22</v>
      </c>
      <c r="N124" s="197">
        <v>17</v>
      </c>
      <c r="O124" s="199">
        <v>0.6</v>
      </c>
    </row>
    <row r="125" spans="1:16">
      <c r="A125" s="250" t="s">
        <v>288</v>
      </c>
      <c r="B125" s="250"/>
      <c r="C125" s="201">
        <v>590</v>
      </c>
      <c r="D125" s="198">
        <v>35.299999999999997</v>
      </c>
      <c r="E125" s="198">
        <v>19.07</v>
      </c>
      <c r="F125" s="198">
        <v>89.71</v>
      </c>
      <c r="G125" s="198">
        <v>684.34</v>
      </c>
      <c r="H125" s="198">
        <v>0.21</v>
      </c>
      <c r="I125" s="198">
        <v>15.86</v>
      </c>
      <c r="J125" s="198">
        <v>120.89</v>
      </c>
      <c r="K125" s="198">
        <v>1.68</v>
      </c>
      <c r="L125" s="198">
        <v>333.39</v>
      </c>
      <c r="M125" s="198">
        <v>452.12</v>
      </c>
      <c r="N125" s="198">
        <v>86.07</v>
      </c>
      <c r="O125" s="199">
        <v>3.5</v>
      </c>
    </row>
    <row r="126" spans="1:16">
      <c r="A126" s="251" t="s">
        <v>13</v>
      </c>
      <c r="B126" s="251"/>
      <c r="C126" s="251"/>
      <c r="D126" s="251"/>
      <c r="E126" s="251"/>
      <c r="F126" s="251"/>
      <c r="G126" s="251"/>
      <c r="H126" s="251"/>
      <c r="I126" s="251"/>
      <c r="J126" s="251"/>
      <c r="K126" s="251"/>
      <c r="L126" s="251"/>
      <c r="M126" s="251"/>
      <c r="N126" s="251"/>
      <c r="O126" s="251"/>
    </row>
    <row r="127" spans="1:16">
      <c r="A127" s="195" t="s">
        <v>456</v>
      </c>
      <c r="B127" s="196" t="s">
        <v>387</v>
      </c>
      <c r="C127" s="197">
        <v>100</v>
      </c>
      <c r="D127" s="198">
        <v>1.71</v>
      </c>
      <c r="E127" s="198">
        <v>3.18</v>
      </c>
      <c r="F127" s="198">
        <v>4.83</v>
      </c>
      <c r="G127" s="198">
        <v>55.11</v>
      </c>
      <c r="H127" s="198">
        <v>0.03</v>
      </c>
      <c r="I127" s="199">
        <v>40.1</v>
      </c>
      <c r="J127" s="198">
        <v>202.64</v>
      </c>
      <c r="K127" s="198">
        <v>1.45</v>
      </c>
      <c r="L127" s="198">
        <v>48.62</v>
      </c>
      <c r="M127" s="198">
        <v>33.590000000000003</v>
      </c>
      <c r="N127" s="199">
        <v>18.100000000000001</v>
      </c>
      <c r="O127" s="198">
        <v>0.63</v>
      </c>
    </row>
    <row r="128" spans="1:16" ht="33">
      <c r="A128" s="195" t="s">
        <v>457</v>
      </c>
      <c r="B128" s="196" t="s">
        <v>475</v>
      </c>
      <c r="C128" s="197">
        <v>250</v>
      </c>
      <c r="D128" s="198">
        <v>8.5500000000000007</v>
      </c>
      <c r="E128" s="198">
        <v>6.13</v>
      </c>
      <c r="F128" s="198">
        <v>19.28</v>
      </c>
      <c r="G128" s="198">
        <v>167.48</v>
      </c>
      <c r="H128" s="198">
        <v>0.26</v>
      </c>
      <c r="I128" s="198">
        <v>11.63</v>
      </c>
      <c r="J128" s="199">
        <v>201.9</v>
      </c>
      <c r="K128" s="198">
        <v>2.41</v>
      </c>
      <c r="L128" s="198">
        <v>31.65</v>
      </c>
      <c r="M128" s="199">
        <v>113.7</v>
      </c>
      <c r="N128" s="198">
        <v>37.44</v>
      </c>
      <c r="O128" s="199">
        <v>2.5</v>
      </c>
    </row>
    <row r="129" spans="1:16" ht="33">
      <c r="A129" s="195" t="s">
        <v>458</v>
      </c>
      <c r="B129" s="196" t="s">
        <v>524</v>
      </c>
      <c r="C129" s="197">
        <v>130</v>
      </c>
      <c r="D129" s="198">
        <v>17.150000000000002</v>
      </c>
      <c r="E129" s="198">
        <v>8.620000000000001</v>
      </c>
      <c r="F129" s="198">
        <v>16.75</v>
      </c>
      <c r="G129" s="198">
        <v>218.27</v>
      </c>
      <c r="H129" s="198">
        <v>0.15</v>
      </c>
      <c r="I129" s="198">
        <v>6.38</v>
      </c>
      <c r="J129" s="200">
        <v>300</v>
      </c>
      <c r="K129" s="198">
        <v>2.79</v>
      </c>
      <c r="L129" s="198">
        <v>27.08</v>
      </c>
      <c r="M129" s="198">
        <v>198.07</v>
      </c>
      <c r="N129" s="198">
        <v>36.78</v>
      </c>
      <c r="O129" s="198">
        <v>3.55</v>
      </c>
    </row>
    <row r="130" spans="1:16">
      <c r="A130" s="195" t="s">
        <v>435</v>
      </c>
      <c r="B130" s="196" t="s">
        <v>59</v>
      </c>
      <c r="C130" s="197">
        <v>180</v>
      </c>
      <c r="D130" s="198">
        <v>7.86</v>
      </c>
      <c r="E130" s="198">
        <v>6.85</v>
      </c>
      <c r="F130" s="198">
        <v>35.630000000000003</v>
      </c>
      <c r="G130" s="198">
        <v>235.34</v>
      </c>
      <c r="H130" s="198">
        <v>0.26</v>
      </c>
      <c r="I130" s="200"/>
      <c r="J130" s="198">
        <v>1.25</v>
      </c>
      <c r="K130" s="198">
        <v>2.62</v>
      </c>
      <c r="L130" s="199">
        <v>13.8</v>
      </c>
      <c r="M130" s="198">
        <v>186.32</v>
      </c>
      <c r="N130" s="198">
        <v>124.88</v>
      </c>
      <c r="O130" s="198">
        <v>4.1900000000000004</v>
      </c>
    </row>
    <row r="131" spans="1:16">
      <c r="A131" s="195" t="s">
        <v>296</v>
      </c>
      <c r="B131" s="196" t="s">
        <v>531</v>
      </c>
      <c r="C131" s="197">
        <v>200</v>
      </c>
      <c r="D131" s="198">
        <v>0.16</v>
      </c>
      <c r="E131" s="198">
        <v>0.16</v>
      </c>
      <c r="F131" s="199">
        <v>14.9</v>
      </c>
      <c r="G131" s="198">
        <v>62.69</v>
      </c>
      <c r="H131" s="198">
        <v>0.01</v>
      </c>
      <c r="I131" s="197">
        <v>4</v>
      </c>
      <c r="J131" s="197">
        <v>2</v>
      </c>
      <c r="K131" s="198">
        <v>0.08</v>
      </c>
      <c r="L131" s="198">
        <v>6.73</v>
      </c>
      <c r="M131" s="199">
        <v>4.4000000000000004</v>
      </c>
      <c r="N131" s="199">
        <v>3.6</v>
      </c>
      <c r="O131" s="198">
        <v>0.91</v>
      </c>
    </row>
    <row r="132" spans="1:16">
      <c r="A132" s="195"/>
      <c r="B132" s="196" t="s">
        <v>57</v>
      </c>
      <c r="C132" s="197">
        <v>40</v>
      </c>
      <c r="D132" s="198">
        <v>3.16</v>
      </c>
      <c r="E132" s="199">
        <v>0.4</v>
      </c>
      <c r="F132" s="198">
        <v>19.32</v>
      </c>
      <c r="G132" s="197">
        <v>94</v>
      </c>
      <c r="H132" s="198">
        <v>0.06</v>
      </c>
      <c r="I132" s="200"/>
      <c r="J132" s="200"/>
      <c r="K132" s="198">
        <v>0.52</v>
      </c>
      <c r="L132" s="199">
        <v>9.1999999999999993</v>
      </c>
      <c r="M132" s="199">
        <v>34.799999999999997</v>
      </c>
      <c r="N132" s="199">
        <v>13.2</v>
      </c>
      <c r="O132" s="199">
        <v>0.8</v>
      </c>
    </row>
    <row r="133" spans="1:16">
      <c r="A133" s="195"/>
      <c r="B133" s="196" t="s">
        <v>324</v>
      </c>
      <c r="C133" s="197">
        <v>50</v>
      </c>
      <c r="D133" s="199">
        <v>3.3</v>
      </c>
      <c r="E133" s="199">
        <v>0.6</v>
      </c>
      <c r="F133" s="198">
        <v>19.82</v>
      </c>
      <c r="G133" s="197">
        <v>99</v>
      </c>
      <c r="H133" s="198">
        <v>0.09</v>
      </c>
      <c r="I133" s="200"/>
      <c r="J133" s="200"/>
      <c r="K133" s="199">
        <v>0.7</v>
      </c>
      <c r="L133" s="199">
        <v>14.5</v>
      </c>
      <c r="M133" s="197">
        <v>75</v>
      </c>
      <c r="N133" s="199">
        <v>23.5</v>
      </c>
      <c r="O133" s="198">
        <v>1.95</v>
      </c>
    </row>
    <row r="134" spans="1:16">
      <c r="A134" s="250" t="s">
        <v>40</v>
      </c>
      <c r="B134" s="250"/>
      <c r="C134" s="201">
        <v>950</v>
      </c>
      <c r="D134" s="198">
        <v>41.89</v>
      </c>
      <c r="E134" s="198">
        <v>25.94</v>
      </c>
      <c r="F134" s="198">
        <v>130.53</v>
      </c>
      <c r="G134" s="198">
        <v>931.89</v>
      </c>
      <c r="H134" s="198">
        <v>0.86</v>
      </c>
      <c r="I134" s="198">
        <v>62.11</v>
      </c>
      <c r="J134" s="198">
        <v>707.79</v>
      </c>
      <c r="K134" s="198">
        <v>10.57</v>
      </c>
      <c r="L134" s="198">
        <v>151.58000000000001</v>
      </c>
      <c r="M134" s="198">
        <v>645.88</v>
      </c>
      <c r="N134" s="199">
        <v>257.5</v>
      </c>
      <c r="O134" s="198">
        <v>14.53</v>
      </c>
    </row>
    <row r="135" spans="1:16">
      <c r="A135" s="251" t="s">
        <v>14</v>
      </c>
      <c r="B135" s="251"/>
      <c r="C135" s="251"/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</row>
    <row r="136" spans="1:16">
      <c r="A136" s="195" t="s">
        <v>439</v>
      </c>
      <c r="B136" s="196" t="s">
        <v>290</v>
      </c>
      <c r="C136" s="197">
        <v>100</v>
      </c>
      <c r="D136" s="198">
        <v>9.0399999999999991</v>
      </c>
      <c r="E136" s="198">
        <v>9.86</v>
      </c>
      <c r="F136" s="198">
        <v>55.78</v>
      </c>
      <c r="G136" s="199">
        <v>347.8</v>
      </c>
      <c r="H136" s="198">
        <v>0.22</v>
      </c>
      <c r="I136" s="198">
        <v>0.14000000000000001</v>
      </c>
      <c r="J136" s="199">
        <v>10.4</v>
      </c>
      <c r="K136" s="198">
        <v>2.02</v>
      </c>
      <c r="L136" s="198">
        <v>248.52</v>
      </c>
      <c r="M136" s="198">
        <v>189.04</v>
      </c>
      <c r="N136" s="198">
        <v>72.16</v>
      </c>
      <c r="O136" s="198">
        <v>2.2799999999999998</v>
      </c>
    </row>
    <row r="137" spans="1:16">
      <c r="A137" s="195" t="s">
        <v>295</v>
      </c>
      <c r="B137" s="196" t="s">
        <v>431</v>
      </c>
      <c r="C137" s="197">
        <v>200</v>
      </c>
      <c r="D137" s="199">
        <v>0.2</v>
      </c>
      <c r="E137" s="198">
        <v>0.02</v>
      </c>
      <c r="F137" s="198">
        <v>11.05</v>
      </c>
      <c r="G137" s="198">
        <v>45.41</v>
      </c>
      <c r="H137" s="200"/>
      <c r="I137" s="199">
        <v>0.1</v>
      </c>
      <c r="J137" s="199">
        <v>0.5</v>
      </c>
      <c r="K137" s="200"/>
      <c r="L137" s="198">
        <v>5.28</v>
      </c>
      <c r="M137" s="198">
        <v>8.24</v>
      </c>
      <c r="N137" s="199">
        <v>4.4000000000000004</v>
      </c>
      <c r="O137" s="198">
        <v>0.85</v>
      </c>
    </row>
    <row r="138" spans="1:16">
      <c r="A138" s="250" t="s">
        <v>330</v>
      </c>
      <c r="B138" s="250"/>
      <c r="C138" s="201">
        <v>300</v>
      </c>
      <c r="D138" s="198">
        <v>9.24</v>
      </c>
      <c r="E138" s="198">
        <v>9.8800000000000008</v>
      </c>
      <c r="F138" s="198">
        <v>66.83</v>
      </c>
      <c r="G138" s="198">
        <v>393.21</v>
      </c>
      <c r="H138" s="198">
        <v>0.22</v>
      </c>
      <c r="I138" s="198">
        <v>0.24</v>
      </c>
      <c r="J138" s="199">
        <v>10.9</v>
      </c>
      <c r="K138" s="198">
        <v>2.02</v>
      </c>
      <c r="L138" s="199">
        <v>253.8</v>
      </c>
      <c r="M138" s="198">
        <v>197.28</v>
      </c>
      <c r="N138" s="198">
        <v>76.56</v>
      </c>
      <c r="O138" s="198">
        <v>3.13</v>
      </c>
    </row>
    <row r="139" spans="1:16">
      <c r="A139" s="250" t="s">
        <v>41</v>
      </c>
      <c r="B139" s="250"/>
      <c r="C139" s="202">
        <v>1840</v>
      </c>
      <c r="D139" s="198">
        <v>86.43</v>
      </c>
      <c r="E139" s="198">
        <v>54.89</v>
      </c>
      <c r="F139" s="198">
        <v>287.07</v>
      </c>
      <c r="G139" s="198">
        <v>2009.44</v>
      </c>
      <c r="H139" s="198">
        <v>1.29</v>
      </c>
      <c r="I139" s="198">
        <v>78.209999999999994</v>
      </c>
      <c r="J139" s="198">
        <v>839.58</v>
      </c>
      <c r="K139" s="198">
        <v>14.27</v>
      </c>
      <c r="L139" s="198">
        <v>738.77</v>
      </c>
      <c r="M139" s="198">
        <v>1295.28</v>
      </c>
      <c r="N139" s="198">
        <v>420.13</v>
      </c>
      <c r="O139" s="198">
        <v>21.16</v>
      </c>
    </row>
    <row r="140" spans="1:16" s="181" customFormat="1">
      <c r="A140" s="182" t="s">
        <v>274</v>
      </c>
      <c r="B140" s="183" t="s">
        <v>529</v>
      </c>
      <c r="C140" s="184"/>
      <c r="D140" s="184"/>
      <c r="E140" s="184"/>
      <c r="F140" s="184"/>
      <c r="G140" s="184"/>
      <c r="H140" s="248"/>
      <c r="I140" s="248"/>
      <c r="J140" s="249"/>
      <c r="K140" s="249"/>
      <c r="L140" s="249"/>
      <c r="M140" s="249"/>
      <c r="N140" s="249"/>
      <c r="O140" s="249"/>
      <c r="P140" s="180"/>
    </row>
    <row r="141" spans="1:16" s="181" customFormat="1">
      <c r="A141" s="182" t="s">
        <v>275</v>
      </c>
      <c r="B141" s="183" t="s">
        <v>276</v>
      </c>
      <c r="C141" s="184"/>
      <c r="D141" s="184"/>
      <c r="E141" s="184"/>
      <c r="F141" s="184"/>
      <c r="G141" s="184"/>
      <c r="H141" s="248"/>
      <c r="I141" s="248"/>
      <c r="J141" s="252"/>
      <c r="K141" s="252"/>
      <c r="L141" s="252"/>
      <c r="M141" s="252"/>
      <c r="N141" s="252"/>
      <c r="O141" s="252"/>
      <c r="P141" s="180"/>
    </row>
    <row r="142" spans="1:16" s="181" customFormat="1">
      <c r="A142" s="185" t="s">
        <v>16</v>
      </c>
      <c r="B142" s="186" t="s">
        <v>17</v>
      </c>
      <c r="C142" s="187"/>
      <c r="D142" s="187"/>
      <c r="E142" s="187"/>
      <c r="F142" s="184"/>
      <c r="G142" s="184"/>
      <c r="H142" s="188"/>
      <c r="I142" s="188"/>
      <c r="J142" s="189"/>
      <c r="K142" s="189"/>
      <c r="L142" s="189"/>
      <c r="M142" s="189"/>
      <c r="N142" s="189"/>
      <c r="O142" s="189"/>
      <c r="P142" s="180"/>
    </row>
    <row r="143" spans="1:16" s="181" customFormat="1">
      <c r="A143" s="190" t="s">
        <v>18</v>
      </c>
      <c r="B143" s="191">
        <v>2</v>
      </c>
      <c r="C143" s="192"/>
      <c r="D143" s="184"/>
      <c r="E143" s="184"/>
      <c r="F143" s="184"/>
      <c r="G143" s="184"/>
      <c r="H143" s="188"/>
      <c r="I143" s="188"/>
      <c r="J143" s="189"/>
      <c r="K143" s="189"/>
      <c r="L143" s="189"/>
      <c r="M143" s="189"/>
      <c r="N143" s="189"/>
      <c r="O143" s="189"/>
      <c r="P143" s="180"/>
    </row>
    <row r="144" spans="1:16">
      <c r="A144" s="254" t="s">
        <v>19</v>
      </c>
      <c r="B144" s="256" t="s">
        <v>20</v>
      </c>
      <c r="C144" s="256" t="s">
        <v>21</v>
      </c>
      <c r="D144" s="253" t="s">
        <v>22</v>
      </c>
      <c r="E144" s="253"/>
      <c r="F144" s="253"/>
      <c r="G144" s="256" t="s">
        <v>23</v>
      </c>
      <c r="H144" s="253" t="s">
        <v>24</v>
      </c>
      <c r="I144" s="253"/>
      <c r="J144" s="253"/>
      <c r="K144" s="253"/>
      <c r="L144" s="253" t="s">
        <v>25</v>
      </c>
      <c r="M144" s="253"/>
      <c r="N144" s="253"/>
      <c r="O144" s="253"/>
    </row>
    <row r="145" spans="1:15">
      <c r="A145" s="255"/>
      <c r="B145" s="257"/>
      <c r="C145" s="258"/>
      <c r="D145" s="193" t="s">
        <v>26</v>
      </c>
      <c r="E145" s="193" t="s">
        <v>27</v>
      </c>
      <c r="F145" s="193" t="s">
        <v>28</v>
      </c>
      <c r="G145" s="258"/>
      <c r="H145" s="193" t="s">
        <v>29</v>
      </c>
      <c r="I145" s="193" t="s">
        <v>30</v>
      </c>
      <c r="J145" s="193" t="s">
        <v>31</v>
      </c>
      <c r="K145" s="193" t="s">
        <v>32</v>
      </c>
      <c r="L145" s="193" t="s">
        <v>33</v>
      </c>
      <c r="M145" s="193" t="s">
        <v>34</v>
      </c>
      <c r="N145" s="193" t="s">
        <v>35</v>
      </c>
      <c r="O145" s="193" t="s">
        <v>36</v>
      </c>
    </row>
    <row r="146" spans="1:15">
      <c r="A146" s="194">
        <v>1</v>
      </c>
      <c r="B146" s="194">
        <v>2</v>
      </c>
      <c r="C146" s="194">
        <v>3</v>
      </c>
      <c r="D146" s="194">
        <v>4</v>
      </c>
      <c r="E146" s="194">
        <v>5</v>
      </c>
      <c r="F146" s="194">
        <v>6</v>
      </c>
      <c r="G146" s="194">
        <v>7</v>
      </c>
      <c r="H146" s="194">
        <v>8</v>
      </c>
      <c r="I146" s="194">
        <v>9</v>
      </c>
      <c r="J146" s="194">
        <v>10</v>
      </c>
      <c r="K146" s="194">
        <v>11</v>
      </c>
      <c r="L146" s="194">
        <v>12</v>
      </c>
      <c r="M146" s="194">
        <v>13</v>
      </c>
      <c r="N146" s="194">
        <v>14</v>
      </c>
      <c r="O146" s="194">
        <v>15</v>
      </c>
    </row>
    <row r="147" spans="1:15">
      <c r="A147" s="251" t="s">
        <v>37</v>
      </c>
      <c r="B147" s="251"/>
      <c r="C147" s="251"/>
      <c r="D147" s="251"/>
      <c r="E147" s="251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</row>
    <row r="148" spans="1:15" ht="33">
      <c r="A148" s="195" t="s">
        <v>434</v>
      </c>
      <c r="B148" s="196" t="s">
        <v>525</v>
      </c>
      <c r="C148" s="197">
        <v>130</v>
      </c>
      <c r="D148" s="198">
        <v>19.95</v>
      </c>
      <c r="E148" s="199">
        <v>10.35</v>
      </c>
      <c r="F148" s="198">
        <v>15.04</v>
      </c>
      <c r="G148" s="198">
        <v>239.08</v>
      </c>
      <c r="H148" s="198">
        <v>0.16</v>
      </c>
      <c r="I148" s="198">
        <v>6.52</v>
      </c>
      <c r="J148" s="200">
        <v>300</v>
      </c>
      <c r="K148" s="198">
        <v>3.24</v>
      </c>
      <c r="L148" s="198">
        <v>26.77</v>
      </c>
      <c r="M148" s="198">
        <v>226.76</v>
      </c>
      <c r="N148" s="198">
        <v>39.01</v>
      </c>
      <c r="O148" s="198">
        <v>4</v>
      </c>
    </row>
    <row r="149" spans="1:15">
      <c r="A149" s="195" t="s">
        <v>441</v>
      </c>
      <c r="B149" s="196" t="s">
        <v>336</v>
      </c>
      <c r="C149" s="197">
        <v>180</v>
      </c>
      <c r="D149" s="198">
        <v>7.92</v>
      </c>
      <c r="E149" s="198">
        <v>5.93</v>
      </c>
      <c r="F149" s="198">
        <v>50.76</v>
      </c>
      <c r="G149" s="198">
        <v>288.26</v>
      </c>
      <c r="H149" s="198">
        <v>0.12</v>
      </c>
      <c r="I149" s="200"/>
      <c r="J149" s="200"/>
      <c r="K149" s="198">
        <v>1.69</v>
      </c>
      <c r="L149" s="198">
        <v>14.78</v>
      </c>
      <c r="M149" s="198">
        <v>62.97</v>
      </c>
      <c r="N149" s="198">
        <v>11.59</v>
      </c>
      <c r="O149" s="198">
        <v>1.18</v>
      </c>
    </row>
    <row r="150" spans="1:15">
      <c r="A150" s="195" t="s">
        <v>295</v>
      </c>
      <c r="B150" s="196" t="s">
        <v>431</v>
      </c>
      <c r="C150" s="197">
        <v>200</v>
      </c>
      <c r="D150" s="199">
        <v>0.2</v>
      </c>
      <c r="E150" s="198">
        <v>0.02</v>
      </c>
      <c r="F150" s="198">
        <v>11.05</v>
      </c>
      <c r="G150" s="198">
        <v>45.41</v>
      </c>
      <c r="H150" s="200"/>
      <c r="I150" s="199">
        <v>0.1</v>
      </c>
      <c r="J150" s="199">
        <v>0.5</v>
      </c>
      <c r="K150" s="200"/>
      <c r="L150" s="198">
        <v>5.28</v>
      </c>
      <c r="M150" s="198">
        <v>8.24</v>
      </c>
      <c r="N150" s="199">
        <v>4.4000000000000004</v>
      </c>
      <c r="O150" s="198">
        <v>0.85</v>
      </c>
    </row>
    <row r="151" spans="1:15">
      <c r="A151" s="195"/>
      <c r="B151" s="196" t="s">
        <v>57</v>
      </c>
      <c r="C151" s="197">
        <v>40</v>
      </c>
      <c r="D151" s="198">
        <v>3.16</v>
      </c>
      <c r="E151" s="199">
        <v>0.4</v>
      </c>
      <c r="F151" s="198">
        <v>19.32</v>
      </c>
      <c r="G151" s="197">
        <v>94</v>
      </c>
      <c r="H151" s="198">
        <v>0.06</v>
      </c>
      <c r="I151" s="200"/>
      <c r="J151" s="200"/>
      <c r="K151" s="198">
        <v>0.52</v>
      </c>
      <c r="L151" s="199">
        <v>9.1999999999999993</v>
      </c>
      <c r="M151" s="199">
        <v>34.799999999999997</v>
      </c>
      <c r="N151" s="199">
        <v>13.2</v>
      </c>
      <c r="O151" s="199">
        <v>0.8</v>
      </c>
    </row>
    <row r="152" spans="1:15">
      <c r="A152" s="250" t="s">
        <v>288</v>
      </c>
      <c r="B152" s="250"/>
      <c r="C152" s="201">
        <v>550</v>
      </c>
      <c r="D152" s="198">
        <v>31.23</v>
      </c>
      <c r="E152" s="198">
        <v>16.7</v>
      </c>
      <c r="F152" s="198">
        <v>96.17</v>
      </c>
      <c r="G152" s="198">
        <v>666.75</v>
      </c>
      <c r="H152" s="198">
        <v>0.34</v>
      </c>
      <c r="I152" s="198">
        <v>6.62</v>
      </c>
      <c r="J152" s="199">
        <v>300.5</v>
      </c>
      <c r="K152" s="198">
        <v>5.45</v>
      </c>
      <c r="L152" s="198">
        <v>56.03</v>
      </c>
      <c r="M152" s="198">
        <v>332.77</v>
      </c>
      <c r="N152" s="199">
        <v>68.2</v>
      </c>
      <c r="O152" s="198">
        <v>6.83</v>
      </c>
    </row>
    <row r="153" spans="1:15">
      <c r="A153" s="251" t="s">
        <v>13</v>
      </c>
      <c r="B153" s="251"/>
      <c r="C153" s="251"/>
      <c r="D153" s="251"/>
      <c r="E153" s="251"/>
      <c r="F153" s="251"/>
      <c r="G153" s="251"/>
      <c r="H153" s="251"/>
      <c r="I153" s="251"/>
      <c r="J153" s="251"/>
      <c r="K153" s="251"/>
      <c r="L153" s="251"/>
      <c r="M153" s="251"/>
      <c r="N153" s="251"/>
      <c r="O153" s="251"/>
    </row>
    <row r="154" spans="1:15">
      <c r="A154" s="195" t="s">
        <v>291</v>
      </c>
      <c r="B154" s="196" t="s">
        <v>471</v>
      </c>
      <c r="C154" s="197">
        <v>50</v>
      </c>
      <c r="D154" s="198">
        <v>1.55</v>
      </c>
      <c r="E154" s="199">
        <v>0.1</v>
      </c>
      <c r="F154" s="198">
        <v>3.25</v>
      </c>
      <c r="G154" s="197">
        <v>20</v>
      </c>
      <c r="H154" s="198">
        <v>0.05</v>
      </c>
      <c r="I154" s="197">
        <v>5</v>
      </c>
      <c r="J154" s="197">
        <v>25</v>
      </c>
      <c r="K154" s="199">
        <v>0.1</v>
      </c>
      <c r="L154" s="197">
        <v>10</v>
      </c>
      <c r="M154" s="197">
        <v>31</v>
      </c>
      <c r="N154" s="199">
        <v>10.5</v>
      </c>
      <c r="O154" s="198">
        <v>0.35</v>
      </c>
    </row>
    <row r="155" spans="1:15">
      <c r="A155" s="195" t="s">
        <v>291</v>
      </c>
      <c r="B155" s="196" t="s">
        <v>476</v>
      </c>
      <c r="C155" s="197">
        <v>50</v>
      </c>
      <c r="D155" s="199">
        <v>1.1000000000000001</v>
      </c>
      <c r="E155" s="199">
        <v>0.7</v>
      </c>
      <c r="F155" s="198">
        <v>5.65</v>
      </c>
      <c r="G155" s="197">
        <v>32</v>
      </c>
      <c r="H155" s="198">
        <v>0.02</v>
      </c>
      <c r="I155" s="198">
        <v>0.85</v>
      </c>
      <c r="J155" s="200"/>
      <c r="K155" s="200"/>
      <c r="L155" s="197">
        <v>1</v>
      </c>
      <c r="M155" s="199">
        <v>20.5</v>
      </c>
      <c r="N155" s="199">
        <v>5.5</v>
      </c>
      <c r="O155" s="198">
        <v>0.12</v>
      </c>
    </row>
    <row r="156" spans="1:15">
      <c r="A156" s="195" t="s">
        <v>448</v>
      </c>
      <c r="B156" s="196" t="s">
        <v>473</v>
      </c>
      <c r="C156" s="197">
        <v>250</v>
      </c>
      <c r="D156" s="198">
        <v>1.77</v>
      </c>
      <c r="E156" s="198">
        <v>5.19</v>
      </c>
      <c r="F156" s="198">
        <v>12.79</v>
      </c>
      <c r="G156" s="198">
        <v>105.38</v>
      </c>
      <c r="H156" s="198">
        <v>0.05</v>
      </c>
      <c r="I156" s="198">
        <v>22.85</v>
      </c>
      <c r="J156" s="197">
        <v>202</v>
      </c>
      <c r="K156" s="198">
        <v>2.37</v>
      </c>
      <c r="L156" s="198">
        <v>36.57</v>
      </c>
      <c r="M156" s="198">
        <v>49.19</v>
      </c>
      <c r="N156" s="198">
        <v>23.52</v>
      </c>
      <c r="O156" s="198">
        <v>1.1200000000000001</v>
      </c>
    </row>
    <row r="157" spans="1:15">
      <c r="A157" s="195" t="s">
        <v>459</v>
      </c>
      <c r="B157" s="196" t="s">
        <v>477</v>
      </c>
      <c r="C157" s="197">
        <v>100</v>
      </c>
      <c r="D157" s="198">
        <v>15.59</v>
      </c>
      <c r="E157" s="198">
        <v>18.329999999999998</v>
      </c>
      <c r="F157" s="198">
        <v>4.7699999999999996</v>
      </c>
      <c r="G157" s="198">
        <v>246.98</v>
      </c>
      <c r="H157" s="198">
        <v>0.73</v>
      </c>
      <c r="I157" s="198">
        <v>4.58</v>
      </c>
      <c r="J157" s="198">
        <v>31.56</v>
      </c>
      <c r="K157" s="198">
        <v>2.81</v>
      </c>
      <c r="L157" s="198">
        <v>17.059999999999999</v>
      </c>
      <c r="M157" s="198">
        <v>139.22999999999999</v>
      </c>
      <c r="N157" s="199">
        <v>19.399999999999999</v>
      </c>
      <c r="O157" s="198">
        <v>1.27</v>
      </c>
    </row>
    <row r="158" spans="1:15">
      <c r="A158" s="195" t="s">
        <v>460</v>
      </c>
      <c r="B158" s="196" t="s">
        <v>432</v>
      </c>
      <c r="C158" s="197">
        <v>180</v>
      </c>
      <c r="D158" s="199">
        <v>4.5999999999999996</v>
      </c>
      <c r="E158" s="198">
        <v>5.05</v>
      </c>
      <c r="F158" s="198">
        <v>48.18</v>
      </c>
      <c r="G158" s="198">
        <v>256.61</v>
      </c>
      <c r="H158" s="198">
        <v>0.05</v>
      </c>
      <c r="I158" s="200"/>
      <c r="J158" s="198">
        <v>27.34</v>
      </c>
      <c r="K158" s="198">
        <v>0.32</v>
      </c>
      <c r="L158" s="198">
        <v>8.8699999999999992</v>
      </c>
      <c r="M158" s="198">
        <v>99.77</v>
      </c>
      <c r="N158" s="198">
        <v>32.659999999999997</v>
      </c>
      <c r="O158" s="198">
        <v>0.68</v>
      </c>
    </row>
    <row r="159" spans="1:15">
      <c r="A159" s="195" t="s">
        <v>296</v>
      </c>
      <c r="B159" s="196" t="s">
        <v>532</v>
      </c>
      <c r="C159" s="197">
        <v>200</v>
      </c>
      <c r="D159" s="198">
        <v>0.16</v>
      </c>
      <c r="E159" s="198">
        <v>0.04</v>
      </c>
      <c r="F159" s="199">
        <v>13.1</v>
      </c>
      <c r="G159" s="198">
        <v>54.29</v>
      </c>
      <c r="H159" s="198">
        <v>0.01</v>
      </c>
      <c r="I159" s="197">
        <v>3</v>
      </c>
      <c r="J159" s="200"/>
      <c r="K159" s="198">
        <v>0.06</v>
      </c>
      <c r="L159" s="198">
        <v>7.73</v>
      </c>
      <c r="M159" s="197">
        <v>6</v>
      </c>
      <c r="N159" s="199">
        <v>5.2</v>
      </c>
      <c r="O159" s="198">
        <v>0.13</v>
      </c>
    </row>
    <row r="160" spans="1:15">
      <c r="A160" s="195"/>
      <c r="B160" s="196" t="s">
        <v>57</v>
      </c>
      <c r="C160" s="197">
        <v>40</v>
      </c>
      <c r="D160" s="198">
        <v>3.16</v>
      </c>
      <c r="E160" s="199">
        <v>0.4</v>
      </c>
      <c r="F160" s="198">
        <v>19.32</v>
      </c>
      <c r="G160" s="197">
        <v>94</v>
      </c>
      <c r="H160" s="198">
        <v>0.06</v>
      </c>
      <c r="I160" s="200"/>
      <c r="J160" s="200"/>
      <c r="K160" s="198">
        <v>0.52</v>
      </c>
      <c r="L160" s="199">
        <v>9.1999999999999993</v>
      </c>
      <c r="M160" s="199">
        <v>34.799999999999997</v>
      </c>
      <c r="N160" s="199">
        <v>13.2</v>
      </c>
      <c r="O160" s="199">
        <v>0.8</v>
      </c>
    </row>
    <row r="161" spans="1:16">
      <c r="A161" s="195"/>
      <c r="B161" s="196" t="s">
        <v>324</v>
      </c>
      <c r="C161" s="197">
        <v>50</v>
      </c>
      <c r="D161" s="199">
        <v>3.3</v>
      </c>
      <c r="E161" s="199">
        <v>0.6</v>
      </c>
      <c r="F161" s="198">
        <v>19.82</v>
      </c>
      <c r="G161" s="197">
        <v>99</v>
      </c>
      <c r="H161" s="198">
        <v>0.09</v>
      </c>
      <c r="I161" s="200"/>
      <c r="J161" s="200"/>
      <c r="K161" s="199">
        <v>0.7</v>
      </c>
      <c r="L161" s="199">
        <v>14.5</v>
      </c>
      <c r="M161" s="197">
        <v>75</v>
      </c>
      <c r="N161" s="199">
        <v>23.5</v>
      </c>
      <c r="O161" s="198">
        <v>1.95</v>
      </c>
    </row>
    <row r="162" spans="1:16">
      <c r="A162" s="250" t="s">
        <v>40</v>
      </c>
      <c r="B162" s="250"/>
      <c r="C162" s="201">
        <v>920</v>
      </c>
      <c r="D162" s="198">
        <v>31.23</v>
      </c>
      <c r="E162" s="198">
        <v>30.41</v>
      </c>
      <c r="F162" s="198">
        <v>126.88</v>
      </c>
      <c r="G162" s="198">
        <v>908.26</v>
      </c>
      <c r="H162" s="198">
        <v>1.06</v>
      </c>
      <c r="I162" s="198">
        <v>36.28</v>
      </c>
      <c r="J162" s="199">
        <v>285.89999999999998</v>
      </c>
      <c r="K162" s="198">
        <v>6.88</v>
      </c>
      <c r="L162" s="198">
        <v>104.93</v>
      </c>
      <c r="M162" s="198">
        <v>455.49</v>
      </c>
      <c r="N162" s="198">
        <v>133.47999999999999</v>
      </c>
      <c r="O162" s="198">
        <v>6.42</v>
      </c>
    </row>
    <row r="163" spans="1:16">
      <c r="A163" s="251" t="s">
        <v>14</v>
      </c>
      <c r="B163" s="251"/>
      <c r="C163" s="251"/>
      <c r="D163" s="251"/>
      <c r="E163" s="251"/>
      <c r="F163" s="251"/>
      <c r="G163" s="251"/>
      <c r="H163" s="251"/>
      <c r="I163" s="251"/>
      <c r="J163" s="251"/>
      <c r="K163" s="251"/>
      <c r="L163" s="251"/>
      <c r="M163" s="251"/>
      <c r="N163" s="251"/>
      <c r="O163" s="251"/>
    </row>
    <row r="164" spans="1:16">
      <c r="A164" s="195" t="s">
        <v>439</v>
      </c>
      <c r="B164" s="196" t="s">
        <v>289</v>
      </c>
      <c r="C164" s="197">
        <v>100</v>
      </c>
      <c r="D164" s="198">
        <v>8.34</v>
      </c>
      <c r="E164" s="199">
        <v>9.8000000000000007</v>
      </c>
      <c r="F164" s="198">
        <v>55.44</v>
      </c>
      <c r="G164" s="197">
        <v>343</v>
      </c>
      <c r="H164" s="199">
        <v>0.2</v>
      </c>
      <c r="I164" s="200"/>
      <c r="J164" s="198">
        <v>0.18</v>
      </c>
      <c r="K164" s="198">
        <v>3.76</v>
      </c>
      <c r="L164" s="197">
        <v>103</v>
      </c>
      <c r="M164" s="198">
        <v>106.82</v>
      </c>
      <c r="N164" s="199">
        <v>43.8</v>
      </c>
      <c r="O164" s="198">
        <v>1.84</v>
      </c>
    </row>
    <row r="165" spans="1:16">
      <c r="A165" s="195" t="s">
        <v>295</v>
      </c>
      <c r="B165" s="196" t="s">
        <v>431</v>
      </c>
      <c r="C165" s="197">
        <v>200</v>
      </c>
      <c r="D165" s="199">
        <v>0.2</v>
      </c>
      <c r="E165" s="198">
        <v>0.02</v>
      </c>
      <c r="F165" s="198">
        <v>11.05</v>
      </c>
      <c r="G165" s="198">
        <v>45.41</v>
      </c>
      <c r="H165" s="200"/>
      <c r="I165" s="199">
        <v>0.1</v>
      </c>
      <c r="J165" s="199">
        <v>0.5</v>
      </c>
      <c r="K165" s="200"/>
      <c r="L165" s="198">
        <v>5.28</v>
      </c>
      <c r="M165" s="198">
        <v>8.24</v>
      </c>
      <c r="N165" s="199">
        <v>4.4000000000000004</v>
      </c>
      <c r="O165" s="198">
        <v>0.85</v>
      </c>
    </row>
    <row r="166" spans="1:16">
      <c r="A166" s="250" t="s">
        <v>330</v>
      </c>
      <c r="B166" s="250"/>
      <c r="C166" s="201">
        <v>300</v>
      </c>
      <c r="D166" s="198">
        <v>8.5399999999999991</v>
      </c>
      <c r="E166" s="198">
        <v>9.82</v>
      </c>
      <c r="F166" s="198">
        <v>66.489999999999995</v>
      </c>
      <c r="G166" s="198">
        <v>388.41</v>
      </c>
      <c r="H166" s="199">
        <v>0.2</v>
      </c>
      <c r="I166" s="199">
        <v>0.1</v>
      </c>
      <c r="J166" s="198">
        <v>0.68</v>
      </c>
      <c r="K166" s="198">
        <v>3.76</v>
      </c>
      <c r="L166" s="198">
        <v>108.28</v>
      </c>
      <c r="M166" s="198">
        <v>115.06</v>
      </c>
      <c r="N166" s="199">
        <v>48.2</v>
      </c>
      <c r="O166" s="198">
        <v>2.69</v>
      </c>
    </row>
    <row r="167" spans="1:16">
      <c r="A167" s="250" t="s">
        <v>41</v>
      </c>
      <c r="B167" s="250"/>
      <c r="C167" s="202">
        <v>1770</v>
      </c>
      <c r="D167" s="198">
        <v>71</v>
      </c>
      <c r="E167" s="198">
        <v>56.93</v>
      </c>
      <c r="F167" s="198">
        <v>289.54000000000002</v>
      </c>
      <c r="G167" s="198">
        <v>1963.42</v>
      </c>
      <c r="H167" s="199">
        <v>1.6</v>
      </c>
      <c r="I167" s="197">
        <v>43</v>
      </c>
      <c r="J167" s="198">
        <v>587.08000000000004</v>
      </c>
      <c r="K167" s="198">
        <v>16.09</v>
      </c>
      <c r="L167" s="198">
        <v>269.24</v>
      </c>
      <c r="M167" s="198">
        <v>903.32</v>
      </c>
      <c r="N167" s="198">
        <v>249.88</v>
      </c>
      <c r="O167" s="198">
        <v>15.94</v>
      </c>
    </row>
    <row r="168" spans="1:16" s="181" customFormat="1">
      <c r="A168" s="182" t="s">
        <v>274</v>
      </c>
      <c r="B168" s="183" t="s">
        <v>529</v>
      </c>
      <c r="C168" s="184"/>
      <c r="D168" s="184"/>
      <c r="E168" s="184"/>
      <c r="F168" s="184"/>
      <c r="G168" s="184"/>
      <c r="H168" s="248"/>
      <c r="I168" s="248"/>
      <c r="J168" s="249"/>
      <c r="K168" s="249"/>
      <c r="L168" s="249"/>
      <c r="M168" s="249"/>
      <c r="N168" s="249"/>
      <c r="O168" s="249"/>
      <c r="P168" s="180"/>
    </row>
    <row r="169" spans="1:16" s="181" customFormat="1">
      <c r="A169" s="182" t="s">
        <v>275</v>
      </c>
      <c r="B169" s="183" t="s">
        <v>276</v>
      </c>
      <c r="C169" s="184"/>
      <c r="D169" s="184"/>
      <c r="E169" s="184"/>
      <c r="F169" s="184"/>
      <c r="G169" s="184"/>
      <c r="H169" s="248"/>
      <c r="I169" s="248"/>
      <c r="J169" s="252"/>
      <c r="K169" s="252"/>
      <c r="L169" s="252"/>
      <c r="M169" s="252"/>
      <c r="N169" s="252"/>
      <c r="O169" s="252"/>
      <c r="P169" s="180"/>
    </row>
    <row r="170" spans="1:16" s="181" customFormat="1">
      <c r="A170" s="185" t="s">
        <v>16</v>
      </c>
      <c r="B170" s="186" t="s">
        <v>42</v>
      </c>
      <c r="C170" s="187"/>
      <c r="D170" s="187"/>
      <c r="E170" s="187"/>
      <c r="F170" s="184"/>
      <c r="G170" s="184"/>
      <c r="H170" s="188"/>
      <c r="I170" s="188"/>
      <c r="J170" s="189"/>
      <c r="K170" s="189"/>
      <c r="L170" s="189"/>
      <c r="M170" s="189"/>
      <c r="N170" s="189"/>
      <c r="O170" s="189"/>
      <c r="P170" s="180"/>
    </row>
    <row r="171" spans="1:16" s="181" customFormat="1">
      <c r="A171" s="190" t="s">
        <v>18</v>
      </c>
      <c r="B171" s="191">
        <v>2</v>
      </c>
      <c r="C171" s="192"/>
      <c r="D171" s="184"/>
      <c r="E171" s="184"/>
      <c r="F171" s="184"/>
      <c r="G171" s="184"/>
      <c r="H171" s="188"/>
      <c r="I171" s="188"/>
      <c r="J171" s="189"/>
      <c r="K171" s="189"/>
      <c r="L171" s="189"/>
      <c r="M171" s="189"/>
      <c r="N171" s="189"/>
      <c r="O171" s="189"/>
      <c r="P171" s="180"/>
    </row>
    <row r="172" spans="1:16">
      <c r="A172" s="254" t="s">
        <v>19</v>
      </c>
      <c r="B172" s="256" t="s">
        <v>20</v>
      </c>
      <c r="C172" s="256" t="s">
        <v>21</v>
      </c>
      <c r="D172" s="253" t="s">
        <v>22</v>
      </c>
      <c r="E172" s="253"/>
      <c r="F172" s="253"/>
      <c r="G172" s="256" t="s">
        <v>23</v>
      </c>
      <c r="H172" s="253" t="s">
        <v>24</v>
      </c>
      <c r="I172" s="253"/>
      <c r="J172" s="253"/>
      <c r="K172" s="253"/>
      <c r="L172" s="253" t="s">
        <v>25</v>
      </c>
      <c r="M172" s="253"/>
      <c r="N172" s="253"/>
      <c r="O172" s="253"/>
    </row>
    <row r="173" spans="1:16">
      <c r="A173" s="255"/>
      <c r="B173" s="257"/>
      <c r="C173" s="258"/>
      <c r="D173" s="193" t="s">
        <v>26</v>
      </c>
      <c r="E173" s="193" t="s">
        <v>27</v>
      </c>
      <c r="F173" s="193" t="s">
        <v>28</v>
      </c>
      <c r="G173" s="258"/>
      <c r="H173" s="193" t="s">
        <v>29</v>
      </c>
      <c r="I173" s="193" t="s">
        <v>30</v>
      </c>
      <c r="J173" s="193" t="s">
        <v>31</v>
      </c>
      <c r="K173" s="193" t="s">
        <v>32</v>
      </c>
      <c r="L173" s="193" t="s">
        <v>33</v>
      </c>
      <c r="M173" s="193" t="s">
        <v>34</v>
      </c>
      <c r="N173" s="193" t="s">
        <v>35</v>
      </c>
      <c r="O173" s="193" t="s">
        <v>36</v>
      </c>
    </row>
    <row r="174" spans="1:16">
      <c r="A174" s="194">
        <v>1</v>
      </c>
      <c r="B174" s="194">
        <v>2</v>
      </c>
      <c r="C174" s="194">
        <v>3</v>
      </c>
      <c r="D174" s="194">
        <v>4</v>
      </c>
      <c r="E174" s="194">
        <v>5</v>
      </c>
      <c r="F174" s="194">
        <v>6</v>
      </c>
      <c r="G174" s="194">
        <v>7</v>
      </c>
      <c r="H174" s="194">
        <v>8</v>
      </c>
      <c r="I174" s="194">
        <v>9</v>
      </c>
      <c r="J174" s="194">
        <v>10</v>
      </c>
      <c r="K174" s="194">
        <v>11</v>
      </c>
      <c r="L174" s="194">
        <v>12</v>
      </c>
      <c r="M174" s="194">
        <v>13</v>
      </c>
      <c r="N174" s="194">
        <v>14</v>
      </c>
      <c r="O174" s="194">
        <v>15</v>
      </c>
    </row>
    <row r="175" spans="1:16">
      <c r="A175" s="251" t="s">
        <v>37</v>
      </c>
      <c r="B175" s="251"/>
      <c r="C175" s="251"/>
      <c r="D175" s="251"/>
      <c r="E175" s="251"/>
      <c r="F175" s="251"/>
      <c r="G175" s="251"/>
      <c r="H175" s="251"/>
      <c r="I175" s="251"/>
      <c r="J175" s="251"/>
      <c r="K175" s="251"/>
      <c r="L175" s="251"/>
      <c r="M175" s="251"/>
      <c r="N175" s="251"/>
      <c r="O175" s="251"/>
    </row>
    <row r="176" spans="1:16">
      <c r="A176" s="195" t="s">
        <v>440</v>
      </c>
      <c r="B176" s="196" t="s">
        <v>333</v>
      </c>
      <c r="C176" s="195">
        <v>100</v>
      </c>
      <c r="D176" s="203">
        <v>16.68</v>
      </c>
      <c r="E176" s="203">
        <v>11.24</v>
      </c>
      <c r="F176" s="203">
        <v>3.86</v>
      </c>
      <c r="G176" s="203">
        <v>188.39</v>
      </c>
      <c r="H176" s="203">
        <v>0.12</v>
      </c>
      <c r="I176" s="203">
        <v>5.24</v>
      </c>
      <c r="J176" s="204"/>
      <c r="K176" s="205">
        <v>3.56</v>
      </c>
      <c r="L176" s="203">
        <v>9.52</v>
      </c>
      <c r="M176" s="203">
        <v>177.68</v>
      </c>
      <c r="N176" s="203">
        <v>23.51</v>
      </c>
      <c r="O176" s="203">
        <v>3.13</v>
      </c>
    </row>
    <row r="177" spans="1:15">
      <c r="A177" s="195" t="s">
        <v>445</v>
      </c>
      <c r="B177" s="196" t="s">
        <v>346</v>
      </c>
      <c r="C177" s="195">
        <v>180</v>
      </c>
      <c r="D177" s="205">
        <v>3.72</v>
      </c>
      <c r="E177" s="205">
        <v>3.12</v>
      </c>
      <c r="F177" s="203">
        <v>30.32</v>
      </c>
      <c r="G177" s="203">
        <v>164.63</v>
      </c>
      <c r="H177" s="203">
        <v>0.23</v>
      </c>
      <c r="I177" s="195">
        <v>37.200000000000003</v>
      </c>
      <c r="J177" s="203">
        <v>21.59</v>
      </c>
      <c r="K177" s="203">
        <v>0.23</v>
      </c>
      <c r="L177" s="203">
        <v>20.95</v>
      </c>
      <c r="M177" s="203">
        <v>108.82</v>
      </c>
      <c r="N177" s="203">
        <v>42.91</v>
      </c>
      <c r="O177" s="203">
        <v>1.69</v>
      </c>
    </row>
    <row r="178" spans="1:15">
      <c r="A178" s="195" t="s">
        <v>292</v>
      </c>
      <c r="B178" s="196" t="s">
        <v>12</v>
      </c>
      <c r="C178" s="195">
        <v>200</v>
      </c>
      <c r="D178" s="203">
        <v>0.26</v>
      </c>
      <c r="E178" s="203">
        <v>0.03</v>
      </c>
      <c r="F178" s="203">
        <v>11.26</v>
      </c>
      <c r="G178" s="203">
        <v>47.79</v>
      </c>
      <c r="H178" s="204"/>
      <c r="I178" s="205">
        <v>2.9</v>
      </c>
      <c r="J178" s="205">
        <v>0.5</v>
      </c>
      <c r="K178" s="203">
        <v>0.01</v>
      </c>
      <c r="L178" s="203">
        <v>8.08</v>
      </c>
      <c r="M178" s="203">
        <v>9.7799999999999994</v>
      </c>
      <c r="N178" s="203">
        <v>5.24</v>
      </c>
      <c r="O178" s="205">
        <v>0.9</v>
      </c>
    </row>
    <row r="179" spans="1:15">
      <c r="A179" s="195"/>
      <c r="B179" s="196" t="s">
        <v>57</v>
      </c>
      <c r="C179" s="195">
        <v>30</v>
      </c>
      <c r="D179" s="203">
        <v>2.37</v>
      </c>
      <c r="E179" s="205">
        <v>0.3</v>
      </c>
      <c r="F179" s="203">
        <v>14.49</v>
      </c>
      <c r="G179" s="205">
        <v>70.5</v>
      </c>
      <c r="H179" s="203">
        <v>0.05</v>
      </c>
      <c r="I179" s="204"/>
      <c r="J179" s="204"/>
      <c r="K179" s="203">
        <v>0.39</v>
      </c>
      <c r="L179" s="205">
        <v>6.9</v>
      </c>
      <c r="M179" s="205">
        <v>26.1</v>
      </c>
      <c r="N179" s="205">
        <v>9.9</v>
      </c>
      <c r="O179" s="205">
        <v>0.6</v>
      </c>
    </row>
    <row r="180" spans="1:15">
      <c r="A180" s="195" t="s">
        <v>294</v>
      </c>
      <c r="B180" s="196" t="s">
        <v>39</v>
      </c>
      <c r="C180" s="195">
        <v>150</v>
      </c>
      <c r="D180" s="205">
        <v>0.6</v>
      </c>
      <c r="E180" s="205">
        <v>0.6</v>
      </c>
      <c r="F180" s="205">
        <v>14.7</v>
      </c>
      <c r="G180" s="205">
        <v>70.5</v>
      </c>
      <c r="H180" s="203">
        <v>0.05</v>
      </c>
      <c r="I180" s="195">
        <v>15</v>
      </c>
      <c r="J180" s="205">
        <v>7.5</v>
      </c>
      <c r="K180" s="205">
        <v>0.3</v>
      </c>
      <c r="L180" s="195">
        <v>24</v>
      </c>
      <c r="M180" s="205">
        <v>16.5</v>
      </c>
      <c r="N180" s="205">
        <v>13.5</v>
      </c>
      <c r="O180" s="205">
        <v>3.3</v>
      </c>
    </row>
    <row r="181" spans="1:15">
      <c r="A181" s="250" t="s">
        <v>288</v>
      </c>
      <c r="B181" s="250"/>
      <c r="C181" s="194">
        <v>660</v>
      </c>
      <c r="D181" s="203">
        <v>23.63</v>
      </c>
      <c r="E181" s="203">
        <v>15.29</v>
      </c>
      <c r="F181" s="203">
        <v>74.63</v>
      </c>
      <c r="G181" s="203">
        <v>541.80999999999995</v>
      </c>
      <c r="H181" s="205">
        <v>0.45</v>
      </c>
      <c r="I181" s="203">
        <v>60.34</v>
      </c>
      <c r="J181" s="203">
        <v>29.59</v>
      </c>
      <c r="K181" s="203">
        <v>4.49</v>
      </c>
      <c r="L181" s="203">
        <v>69.45</v>
      </c>
      <c r="M181" s="203">
        <v>338.88</v>
      </c>
      <c r="N181" s="203">
        <v>95.06</v>
      </c>
      <c r="O181" s="203">
        <v>9.6199999999999992</v>
      </c>
    </row>
    <row r="182" spans="1:15">
      <c r="A182" s="251" t="s">
        <v>13</v>
      </c>
      <c r="B182" s="251"/>
      <c r="C182" s="251"/>
      <c r="D182" s="251"/>
      <c r="E182" s="251"/>
      <c r="F182" s="251"/>
      <c r="G182" s="251"/>
      <c r="H182" s="251"/>
      <c r="I182" s="251"/>
      <c r="J182" s="251"/>
      <c r="K182" s="251"/>
      <c r="L182" s="251"/>
      <c r="M182" s="251"/>
      <c r="N182" s="251"/>
      <c r="O182" s="251"/>
    </row>
    <row r="183" spans="1:15">
      <c r="A183" s="195" t="s">
        <v>461</v>
      </c>
      <c r="B183" s="196" t="s">
        <v>406</v>
      </c>
      <c r="C183" s="195">
        <v>100</v>
      </c>
      <c r="D183" s="203">
        <v>1.1100000000000001</v>
      </c>
      <c r="E183" s="205">
        <v>5.16</v>
      </c>
      <c r="F183" s="203">
        <v>11.34</v>
      </c>
      <c r="G183" s="203">
        <v>96.81</v>
      </c>
      <c r="H183" s="203">
        <v>0.02</v>
      </c>
      <c r="I183" s="205">
        <v>9.1999999999999993</v>
      </c>
      <c r="J183" s="203">
        <v>2.59</v>
      </c>
      <c r="K183" s="203">
        <v>2.3199999999999998</v>
      </c>
      <c r="L183" s="195">
        <v>28.88</v>
      </c>
      <c r="M183" s="203">
        <v>31.66</v>
      </c>
      <c r="N183" s="203">
        <v>16.989999999999998</v>
      </c>
      <c r="O183" s="205">
        <v>1.5</v>
      </c>
    </row>
    <row r="184" spans="1:15" ht="33">
      <c r="A184" s="195" t="s">
        <v>457</v>
      </c>
      <c r="B184" s="196" t="s">
        <v>478</v>
      </c>
      <c r="C184" s="195">
        <v>250</v>
      </c>
      <c r="D184" s="203">
        <v>7.74</v>
      </c>
      <c r="E184" s="203">
        <v>5.16</v>
      </c>
      <c r="F184" s="203">
        <v>19.28</v>
      </c>
      <c r="G184" s="205">
        <v>154.87</v>
      </c>
      <c r="H184" s="203">
        <v>0.34</v>
      </c>
      <c r="I184" s="205">
        <v>11.7</v>
      </c>
      <c r="J184" s="203">
        <v>205.9</v>
      </c>
      <c r="K184" s="203">
        <v>1.56</v>
      </c>
      <c r="L184" s="203">
        <v>32.94</v>
      </c>
      <c r="M184" s="203">
        <v>102.16</v>
      </c>
      <c r="N184" s="203">
        <v>36.380000000000003</v>
      </c>
      <c r="O184" s="203">
        <v>2.15</v>
      </c>
    </row>
    <row r="185" spans="1:15">
      <c r="A185" s="195" t="s">
        <v>462</v>
      </c>
      <c r="B185" s="196" t="s">
        <v>528</v>
      </c>
      <c r="C185" s="195">
        <v>130</v>
      </c>
      <c r="D185" s="203">
        <v>15.67</v>
      </c>
      <c r="E185" s="195">
        <v>15.56</v>
      </c>
      <c r="F185" s="203">
        <v>14.9</v>
      </c>
      <c r="G185" s="203">
        <v>263.45</v>
      </c>
      <c r="H185" s="203">
        <v>0.69</v>
      </c>
      <c r="I185" s="203">
        <v>6</v>
      </c>
      <c r="J185" s="205">
        <v>328</v>
      </c>
      <c r="K185" s="203">
        <v>2.42</v>
      </c>
      <c r="L185" s="205">
        <v>27.78</v>
      </c>
      <c r="M185" s="205">
        <v>154.28</v>
      </c>
      <c r="N185" s="203">
        <v>31.79</v>
      </c>
      <c r="O185" s="203">
        <v>1.8</v>
      </c>
    </row>
    <row r="186" spans="1:15">
      <c r="A186" s="195" t="s">
        <v>435</v>
      </c>
      <c r="B186" s="196" t="s">
        <v>59</v>
      </c>
      <c r="C186" s="195">
        <v>180</v>
      </c>
      <c r="D186" s="203">
        <v>7.86</v>
      </c>
      <c r="E186" s="203">
        <v>6.85</v>
      </c>
      <c r="F186" s="203">
        <v>35.630000000000003</v>
      </c>
      <c r="G186" s="203">
        <v>235.34</v>
      </c>
      <c r="H186" s="203">
        <v>0.26</v>
      </c>
      <c r="I186" s="204"/>
      <c r="J186" s="203">
        <v>1.25</v>
      </c>
      <c r="K186" s="203">
        <v>2.62</v>
      </c>
      <c r="L186" s="205">
        <v>13.8</v>
      </c>
      <c r="M186" s="203">
        <v>186.32</v>
      </c>
      <c r="N186" s="203">
        <v>124.88</v>
      </c>
      <c r="O186" s="203">
        <v>4.1900000000000004</v>
      </c>
    </row>
    <row r="187" spans="1:15">
      <c r="A187" s="195" t="s">
        <v>293</v>
      </c>
      <c r="B187" s="196" t="s">
        <v>530</v>
      </c>
      <c r="C187" s="195">
        <v>200</v>
      </c>
      <c r="D187" s="203">
        <v>0.59</v>
      </c>
      <c r="E187" s="203">
        <v>0.05</v>
      </c>
      <c r="F187" s="203">
        <v>18.579999999999998</v>
      </c>
      <c r="G187" s="203">
        <v>77.94</v>
      </c>
      <c r="H187" s="203">
        <v>0.02</v>
      </c>
      <c r="I187" s="203">
        <v>0.6</v>
      </c>
      <c r="J187" s="204"/>
      <c r="K187" s="203">
        <v>0.83</v>
      </c>
      <c r="L187" s="205">
        <v>24.33</v>
      </c>
      <c r="M187" s="203">
        <v>21.9</v>
      </c>
      <c r="N187" s="203">
        <v>15.75</v>
      </c>
      <c r="O187" s="203">
        <v>0.51</v>
      </c>
    </row>
    <row r="188" spans="1:15">
      <c r="A188" s="195"/>
      <c r="B188" s="196" t="s">
        <v>57</v>
      </c>
      <c r="C188" s="195">
        <v>40</v>
      </c>
      <c r="D188" s="203">
        <v>3.16</v>
      </c>
      <c r="E188" s="205">
        <v>0.4</v>
      </c>
      <c r="F188" s="203">
        <v>19.32</v>
      </c>
      <c r="G188" s="205">
        <v>94</v>
      </c>
      <c r="H188" s="203">
        <v>0.06</v>
      </c>
      <c r="I188" s="204"/>
      <c r="J188" s="204"/>
      <c r="K188" s="203">
        <v>0.52</v>
      </c>
      <c r="L188" s="205">
        <v>9.1999999999999993</v>
      </c>
      <c r="M188" s="205">
        <v>34.799999999999997</v>
      </c>
      <c r="N188" s="205">
        <v>13.2</v>
      </c>
      <c r="O188" s="205">
        <v>0.8</v>
      </c>
    </row>
    <row r="189" spans="1:15">
      <c r="A189" s="195"/>
      <c r="B189" s="196" t="s">
        <v>324</v>
      </c>
      <c r="C189" s="195">
        <v>50</v>
      </c>
      <c r="D189" s="203">
        <v>3.3</v>
      </c>
      <c r="E189" s="203">
        <v>0.6</v>
      </c>
      <c r="F189" s="203">
        <v>19.82</v>
      </c>
      <c r="G189" s="205">
        <v>99</v>
      </c>
      <c r="H189" s="203">
        <v>0.09</v>
      </c>
      <c r="I189" s="204"/>
      <c r="J189" s="204"/>
      <c r="K189" s="203">
        <v>0.7</v>
      </c>
      <c r="L189" s="205">
        <v>14.5</v>
      </c>
      <c r="M189" s="195">
        <v>75</v>
      </c>
      <c r="N189" s="205">
        <v>23.5</v>
      </c>
      <c r="O189" s="203">
        <v>1.95</v>
      </c>
    </row>
    <row r="190" spans="1:15">
      <c r="A190" s="250" t="s">
        <v>40</v>
      </c>
      <c r="B190" s="250"/>
      <c r="C190" s="194">
        <v>950</v>
      </c>
      <c r="D190" s="203">
        <v>39.43</v>
      </c>
      <c r="E190" s="203">
        <v>33.78</v>
      </c>
      <c r="F190" s="203">
        <v>138.87</v>
      </c>
      <c r="G190" s="203">
        <v>1021.41</v>
      </c>
      <c r="H190" s="203">
        <v>1.48</v>
      </c>
      <c r="I190" s="203">
        <v>27.5</v>
      </c>
      <c r="J190" s="203">
        <v>537.74</v>
      </c>
      <c r="K190" s="203">
        <v>10.97</v>
      </c>
      <c r="L190" s="203">
        <v>151.43</v>
      </c>
      <c r="M190" s="203">
        <v>606.12</v>
      </c>
      <c r="N190" s="203">
        <v>262.49</v>
      </c>
      <c r="O190" s="203">
        <v>12.86</v>
      </c>
    </row>
    <row r="191" spans="1:15">
      <c r="A191" s="251" t="s">
        <v>14</v>
      </c>
      <c r="B191" s="251"/>
      <c r="C191" s="251"/>
      <c r="D191" s="251"/>
      <c r="E191" s="251"/>
      <c r="F191" s="251"/>
      <c r="G191" s="251"/>
      <c r="H191" s="251"/>
      <c r="I191" s="251"/>
      <c r="J191" s="251"/>
      <c r="K191" s="251"/>
      <c r="L191" s="251"/>
      <c r="M191" s="251"/>
      <c r="N191" s="251"/>
      <c r="O191" s="251"/>
    </row>
    <row r="192" spans="1:15">
      <c r="A192" s="195" t="s">
        <v>439</v>
      </c>
      <c r="B192" s="196" t="s">
        <v>290</v>
      </c>
      <c r="C192" s="195">
        <v>100</v>
      </c>
      <c r="D192" s="203">
        <v>9.0399999999999991</v>
      </c>
      <c r="E192" s="203">
        <v>9.86</v>
      </c>
      <c r="F192" s="203">
        <v>55.78</v>
      </c>
      <c r="G192" s="205">
        <v>347.8</v>
      </c>
      <c r="H192" s="203">
        <v>0.22</v>
      </c>
      <c r="I192" s="203">
        <v>0.14000000000000001</v>
      </c>
      <c r="J192" s="205">
        <v>10.4</v>
      </c>
      <c r="K192" s="203">
        <v>2.02</v>
      </c>
      <c r="L192" s="203">
        <v>248.52</v>
      </c>
      <c r="M192" s="203">
        <v>189.04</v>
      </c>
      <c r="N192" s="203">
        <v>72.16</v>
      </c>
      <c r="O192" s="203">
        <v>2.2799999999999998</v>
      </c>
    </row>
    <row r="193" spans="1:16">
      <c r="A193" s="195"/>
      <c r="B193" s="196" t="s">
        <v>431</v>
      </c>
      <c r="C193" s="195">
        <v>200</v>
      </c>
      <c r="D193" s="205">
        <v>0.2</v>
      </c>
      <c r="E193" s="195">
        <v>0.02</v>
      </c>
      <c r="F193" s="195">
        <v>11.05</v>
      </c>
      <c r="G193" s="195">
        <v>45.41</v>
      </c>
      <c r="H193" s="203"/>
      <c r="I193" s="205">
        <v>0.1</v>
      </c>
      <c r="J193" s="195">
        <v>0.5</v>
      </c>
      <c r="K193" s="204"/>
      <c r="L193" s="195">
        <v>5.28</v>
      </c>
      <c r="M193" s="195">
        <v>8.24</v>
      </c>
      <c r="N193" s="195">
        <v>4.4000000000000004</v>
      </c>
      <c r="O193" s="205">
        <v>0.85</v>
      </c>
    </row>
    <row r="194" spans="1:16">
      <c r="A194" s="250" t="s">
        <v>330</v>
      </c>
      <c r="B194" s="250"/>
      <c r="C194" s="194">
        <v>300</v>
      </c>
      <c r="D194" s="203">
        <v>9.24</v>
      </c>
      <c r="E194" s="203">
        <v>9.8800000000000008</v>
      </c>
      <c r="F194" s="203">
        <v>66.83</v>
      </c>
      <c r="G194" s="205">
        <v>393.21</v>
      </c>
      <c r="H194" s="205">
        <v>0.22</v>
      </c>
      <c r="I194" s="203">
        <v>0.24</v>
      </c>
      <c r="J194" s="205">
        <v>10.9</v>
      </c>
      <c r="K194" s="203">
        <v>2.02</v>
      </c>
      <c r="L194" s="203">
        <v>253.8</v>
      </c>
      <c r="M194" s="203">
        <v>197.28</v>
      </c>
      <c r="N194" s="203">
        <v>76.56</v>
      </c>
      <c r="O194" s="203">
        <v>3.13</v>
      </c>
    </row>
    <row r="195" spans="1:16">
      <c r="A195" s="250" t="s">
        <v>41</v>
      </c>
      <c r="B195" s="250"/>
      <c r="C195" s="206" t="s">
        <v>534</v>
      </c>
      <c r="D195" s="203">
        <v>72.3</v>
      </c>
      <c r="E195" s="203">
        <v>58.95</v>
      </c>
      <c r="F195" s="203">
        <v>280.33</v>
      </c>
      <c r="G195" s="203">
        <v>1956.43</v>
      </c>
      <c r="H195" s="203">
        <v>2.15</v>
      </c>
      <c r="I195" s="203">
        <v>88.08</v>
      </c>
      <c r="J195" s="205">
        <v>578.23</v>
      </c>
      <c r="K195" s="205">
        <v>17.48</v>
      </c>
      <c r="L195" s="203">
        <v>474.68</v>
      </c>
      <c r="M195" s="203">
        <v>1142.28</v>
      </c>
      <c r="N195" s="203">
        <v>434.11</v>
      </c>
      <c r="O195" s="203">
        <v>25.61</v>
      </c>
    </row>
    <row r="196" spans="1:16" s="181" customFormat="1">
      <c r="A196" s="182" t="s">
        <v>274</v>
      </c>
      <c r="B196" s="183" t="s">
        <v>529</v>
      </c>
      <c r="C196" s="184"/>
      <c r="D196" s="184"/>
      <c r="E196" s="184"/>
      <c r="F196" s="184"/>
      <c r="G196" s="184"/>
      <c r="H196" s="248"/>
      <c r="I196" s="248"/>
      <c r="J196" s="249"/>
      <c r="K196" s="249"/>
      <c r="L196" s="249"/>
      <c r="M196" s="249"/>
      <c r="N196" s="249"/>
      <c r="O196" s="249"/>
      <c r="P196" s="180"/>
    </row>
    <row r="197" spans="1:16" s="181" customFormat="1">
      <c r="A197" s="182" t="s">
        <v>275</v>
      </c>
      <c r="B197" s="183" t="s">
        <v>276</v>
      </c>
      <c r="C197" s="184"/>
      <c r="D197" s="184"/>
      <c r="E197" s="184"/>
      <c r="F197" s="184"/>
      <c r="G197" s="184"/>
      <c r="H197" s="248"/>
      <c r="I197" s="248"/>
      <c r="J197" s="252"/>
      <c r="K197" s="252"/>
      <c r="L197" s="252"/>
      <c r="M197" s="252"/>
      <c r="N197" s="252"/>
      <c r="O197" s="252"/>
      <c r="P197" s="180"/>
    </row>
    <row r="198" spans="1:16" s="181" customFormat="1">
      <c r="A198" s="185" t="s">
        <v>16</v>
      </c>
      <c r="B198" s="186" t="s">
        <v>43</v>
      </c>
      <c r="C198" s="187"/>
      <c r="D198" s="187"/>
      <c r="E198" s="187"/>
      <c r="F198" s="184"/>
      <c r="G198" s="184"/>
      <c r="H198" s="188"/>
      <c r="I198" s="188"/>
      <c r="J198" s="189"/>
      <c r="K198" s="189"/>
      <c r="L198" s="189"/>
      <c r="M198" s="189"/>
      <c r="N198" s="189"/>
      <c r="O198" s="189"/>
      <c r="P198" s="180"/>
    </row>
    <row r="199" spans="1:16" s="181" customFormat="1">
      <c r="A199" s="190" t="s">
        <v>18</v>
      </c>
      <c r="B199" s="191">
        <v>2</v>
      </c>
      <c r="C199" s="192"/>
      <c r="D199" s="184"/>
      <c r="E199" s="184"/>
      <c r="F199" s="184"/>
      <c r="G199" s="184"/>
      <c r="H199" s="188"/>
      <c r="I199" s="188"/>
      <c r="J199" s="189"/>
      <c r="K199" s="189"/>
      <c r="L199" s="189"/>
      <c r="M199" s="189"/>
      <c r="N199" s="189"/>
      <c r="O199" s="189"/>
      <c r="P199" s="180"/>
    </row>
    <row r="200" spans="1:16">
      <c r="A200" s="254" t="s">
        <v>19</v>
      </c>
      <c r="B200" s="256" t="s">
        <v>20</v>
      </c>
      <c r="C200" s="256" t="s">
        <v>21</v>
      </c>
      <c r="D200" s="253" t="s">
        <v>22</v>
      </c>
      <c r="E200" s="253"/>
      <c r="F200" s="253"/>
      <c r="G200" s="256" t="s">
        <v>23</v>
      </c>
      <c r="H200" s="253" t="s">
        <v>24</v>
      </c>
      <c r="I200" s="253"/>
      <c r="J200" s="253"/>
      <c r="K200" s="253"/>
      <c r="L200" s="253" t="s">
        <v>25</v>
      </c>
      <c r="M200" s="253"/>
      <c r="N200" s="253"/>
      <c r="O200" s="253"/>
    </row>
    <row r="201" spans="1:16">
      <c r="A201" s="255"/>
      <c r="B201" s="257"/>
      <c r="C201" s="258"/>
      <c r="D201" s="193" t="s">
        <v>26</v>
      </c>
      <c r="E201" s="193" t="s">
        <v>27</v>
      </c>
      <c r="F201" s="193" t="s">
        <v>28</v>
      </c>
      <c r="G201" s="258"/>
      <c r="H201" s="193" t="s">
        <v>29</v>
      </c>
      <c r="I201" s="193" t="s">
        <v>30</v>
      </c>
      <c r="J201" s="193" t="s">
        <v>31</v>
      </c>
      <c r="K201" s="193" t="s">
        <v>32</v>
      </c>
      <c r="L201" s="193" t="s">
        <v>33</v>
      </c>
      <c r="M201" s="193" t="s">
        <v>34</v>
      </c>
      <c r="N201" s="193" t="s">
        <v>35</v>
      </c>
      <c r="O201" s="193" t="s">
        <v>36</v>
      </c>
    </row>
    <row r="202" spans="1:16">
      <c r="A202" s="194">
        <v>1</v>
      </c>
      <c r="B202" s="194">
        <v>2</v>
      </c>
      <c r="C202" s="194">
        <v>3</v>
      </c>
      <c r="D202" s="194">
        <v>4</v>
      </c>
      <c r="E202" s="194">
        <v>5</v>
      </c>
      <c r="F202" s="194">
        <v>6</v>
      </c>
      <c r="G202" s="194">
        <v>7</v>
      </c>
      <c r="H202" s="194">
        <v>8</v>
      </c>
      <c r="I202" s="194">
        <v>9</v>
      </c>
      <c r="J202" s="194">
        <v>10</v>
      </c>
      <c r="K202" s="194">
        <v>11</v>
      </c>
      <c r="L202" s="194">
        <v>12</v>
      </c>
      <c r="M202" s="194">
        <v>13</v>
      </c>
      <c r="N202" s="194">
        <v>14</v>
      </c>
      <c r="O202" s="194">
        <v>15</v>
      </c>
    </row>
    <row r="203" spans="1:16">
      <c r="A203" s="251" t="s">
        <v>37</v>
      </c>
      <c r="B203" s="251"/>
      <c r="C203" s="251"/>
      <c r="D203" s="251"/>
      <c r="E203" s="251"/>
      <c r="F203" s="251"/>
      <c r="G203" s="251"/>
      <c r="H203" s="251"/>
      <c r="I203" s="251"/>
      <c r="J203" s="251"/>
      <c r="K203" s="251"/>
      <c r="L203" s="251"/>
      <c r="M203" s="251"/>
      <c r="N203" s="251"/>
      <c r="O203" s="251"/>
    </row>
    <row r="204" spans="1:16">
      <c r="A204" s="195" t="s">
        <v>455</v>
      </c>
      <c r="B204" s="196" t="s">
        <v>533</v>
      </c>
      <c r="C204" s="197">
        <v>250</v>
      </c>
      <c r="D204" s="198">
        <v>31.279999999999998</v>
      </c>
      <c r="E204" s="198">
        <v>18.04</v>
      </c>
      <c r="F204" s="199">
        <v>43.73</v>
      </c>
      <c r="G204" s="198">
        <v>470.54999999999995</v>
      </c>
      <c r="H204" s="198">
        <v>9.9999999999999992E-2</v>
      </c>
      <c r="I204" s="198">
        <v>6.9600000000000009</v>
      </c>
      <c r="J204" s="198">
        <v>115.39</v>
      </c>
      <c r="K204" s="198">
        <v>0.75</v>
      </c>
      <c r="L204" s="198">
        <v>286.11</v>
      </c>
      <c r="M204" s="198">
        <v>385.54</v>
      </c>
      <c r="N204" s="198">
        <v>50.629999999999995</v>
      </c>
      <c r="O204" s="198">
        <v>1.2</v>
      </c>
    </row>
    <row r="205" spans="1:16">
      <c r="A205" s="195" t="s">
        <v>295</v>
      </c>
      <c r="B205" s="196" t="s">
        <v>268</v>
      </c>
      <c r="C205" s="197">
        <v>200</v>
      </c>
      <c r="D205" s="199">
        <v>0.3</v>
      </c>
      <c r="E205" s="198">
        <v>0.06</v>
      </c>
      <c r="F205" s="199">
        <v>12.5</v>
      </c>
      <c r="G205" s="198">
        <v>53.93</v>
      </c>
      <c r="H205" s="200"/>
      <c r="I205" s="199">
        <v>30.1</v>
      </c>
      <c r="J205" s="198">
        <v>25.01</v>
      </c>
      <c r="K205" s="198">
        <v>0.11</v>
      </c>
      <c r="L205" s="198">
        <v>7.08</v>
      </c>
      <c r="M205" s="198">
        <v>8.75</v>
      </c>
      <c r="N205" s="198">
        <v>4.91</v>
      </c>
      <c r="O205" s="198">
        <v>0.94</v>
      </c>
    </row>
    <row r="206" spans="1:16">
      <c r="A206" s="195"/>
      <c r="B206" s="196" t="s">
        <v>57</v>
      </c>
      <c r="C206" s="197">
        <v>40</v>
      </c>
      <c r="D206" s="198">
        <v>3.16</v>
      </c>
      <c r="E206" s="199">
        <v>0.4</v>
      </c>
      <c r="F206" s="198">
        <v>19.32</v>
      </c>
      <c r="G206" s="197">
        <v>94</v>
      </c>
      <c r="H206" s="198">
        <v>0.06</v>
      </c>
      <c r="I206" s="200"/>
      <c r="J206" s="200"/>
      <c r="K206" s="198">
        <v>0.52</v>
      </c>
      <c r="L206" s="199">
        <v>9.1999999999999993</v>
      </c>
      <c r="M206" s="199">
        <v>34.799999999999997</v>
      </c>
      <c r="N206" s="199">
        <v>13.2</v>
      </c>
      <c r="O206" s="199">
        <v>0.8</v>
      </c>
    </row>
    <row r="207" spans="1:16">
      <c r="A207" s="195"/>
      <c r="B207" s="196" t="s">
        <v>278</v>
      </c>
      <c r="C207" s="197">
        <v>200</v>
      </c>
      <c r="D207" s="197">
        <v>1</v>
      </c>
      <c r="E207" s="199">
        <v>0.2</v>
      </c>
      <c r="F207" s="199">
        <v>20.2</v>
      </c>
      <c r="G207" s="197">
        <v>92</v>
      </c>
      <c r="H207" s="198">
        <v>0.02</v>
      </c>
      <c r="I207" s="197">
        <v>4</v>
      </c>
      <c r="J207" s="200"/>
      <c r="K207" s="199">
        <v>0.2</v>
      </c>
      <c r="L207" s="197">
        <v>14</v>
      </c>
      <c r="M207" s="197">
        <v>14</v>
      </c>
      <c r="N207" s="197">
        <v>8</v>
      </c>
      <c r="O207" s="199">
        <v>2.8</v>
      </c>
    </row>
    <row r="208" spans="1:16">
      <c r="A208" s="250" t="s">
        <v>288</v>
      </c>
      <c r="B208" s="250"/>
      <c r="C208" s="201">
        <v>690</v>
      </c>
      <c r="D208" s="198">
        <v>35.74</v>
      </c>
      <c r="E208" s="198">
        <v>18.7</v>
      </c>
      <c r="F208" s="198">
        <v>95.75</v>
      </c>
      <c r="G208" s="198">
        <v>710.48</v>
      </c>
      <c r="H208" s="198">
        <v>0.18</v>
      </c>
      <c r="I208" s="198">
        <v>41.06</v>
      </c>
      <c r="J208" s="199">
        <v>140.4</v>
      </c>
      <c r="K208" s="198">
        <v>1.58</v>
      </c>
      <c r="L208" s="198">
        <v>316.39</v>
      </c>
      <c r="M208" s="198">
        <v>443.09</v>
      </c>
      <c r="N208" s="198">
        <v>76.739999999999995</v>
      </c>
      <c r="O208" s="198">
        <v>5.74</v>
      </c>
    </row>
    <row r="209" spans="1:16">
      <c r="A209" s="251" t="s">
        <v>13</v>
      </c>
      <c r="B209" s="251"/>
      <c r="C209" s="251"/>
      <c r="D209" s="251"/>
      <c r="E209" s="251"/>
      <c r="F209" s="251"/>
      <c r="G209" s="251"/>
      <c r="H209" s="251"/>
      <c r="I209" s="251"/>
      <c r="J209" s="251"/>
      <c r="K209" s="251"/>
      <c r="L209" s="251"/>
      <c r="M209" s="251"/>
      <c r="N209" s="251"/>
      <c r="O209" s="251"/>
    </row>
    <row r="210" spans="1:16">
      <c r="A210" s="195" t="s">
        <v>452</v>
      </c>
      <c r="B210" s="196" t="s">
        <v>371</v>
      </c>
      <c r="C210" s="197">
        <v>100</v>
      </c>
      <c r="D210" s="198">
        <v>1.57</v>
      </c>
      <c r="E210" s="198">
        <v>5.19</v>
      </c>
      <c r="F210" s="198">
        <v>8.61</v>
      </c>
      <c r="G210" s="198">
        <v>88.09</v>
      </c>
      <c r="H210" s="198">
        <v>0.06</v>
      </c>
      <c r="I210" s="198">
        <v>10.75</v>
      </c>
      <c r="J210" s="199">
        <v>267.2</v>
      </c>
      <c r="K210" s="198">
        <v>2.35</v>
      </c>
      <c r="L210" s="198">
        <v>25.02</v>
      </c>
      <c r="M210" s="198">
        <v>47.04</v>
      </c>
      <c r="N210" s="198">
        <v>21.44</v>
      </c>
      <c r="O210" s="198">
        <v>0.87</v>
      </c>
    </row>
    <row r="211" spans="1:16" ht="33">
      <c r="A211" s="195" t="s">
        <v>437</v>
      </c>
      <c r="B211" s="196" t="s">
        <v>479</v>
      </c>
      <c r="C211" s="197">
        <v>250</v>
      </c>
      <c r="D211" s="199">
        <v>4.5</v>
      </c>
      <c r="E211" s="198">
        <v>5.81</v>
      </c>
      <c r="F211" s="198">
        <v>8.99</v>
      </c>
      <c r="G211" s="199">
        <v>107.5</v>
      </c>
      <c r="H211" s="198">
        <v>0.08</v>
      </c>
      <c r="I211" s="198">
        <v>30.69</v>
      </c>
      <c r="J211" s="199">
        <v>202.4</v>
      </c>
      <c r="K211" s="198">
        <v>0.76</v>
      </c>
      <c r="L211" s="198">
        <v>34.729999999999997</v>
      </c>
      <c r="M211" s="198">
        <v>72.959999999999994</v>
      </c>
      <c r="N211" s="198">
        <v>23.78</v>
      </c>
      <c r="O211" s="198">
        <v>1.25</v>
      </c>
    </row>
    <row r="212" spans="1:16" ht="33">
      <c r="A212" s="195" t="s">
        <v>434</v>
      </c>
      <c r="B212" s="196" t="s">
        <v>525</v>
      </c>
      <c r="C212" s="197">
        <v>130</v>
      </c>
      <c r="D212" s="198">
        <v>19.95</v>
      </c>
      <c r="E212" s="199">
        <v>10.35</v>
      </c>
      <c r="F212" s="198">
        <v>15.04</v>
      </c>
      <c r="G212" s="198">
        <v>239.08</v>
      </c>
      <c r="H212" s="198">
        <v>0.16</v>
      </c>
      <c r="I212" s="198">
        <v>6.52</v>
      </c>
      <c r="J212" s="200">
        <v>300</v>
      </c>
      <c r="K212" s="198">
        <v>3.24</v>
      </c>
      <c r="L212" s="198">
        <v>26.77</v>
      </c>
      <c r="M212" s="198">
        <v>226.76</v>
      </c>
      <c r="N212" s="198">
        <v>39.01</v>
      </c>
      <c r="O212" s="198">
        <v>4</v>
      </c>
    </row>
    <row r="213" spans="1:16">
      <c r="A213" s="195" t="s">
        <v>441</v>
      </c>
      <c r="B213" s="196" t="s">
        <v>336</v>
      </c>
      <c r="C213" s="197">
        <v>180</v>
      </c>
      <c r="D213" s="198">
        <v>7.92</v>
      </c>
      <c r="E213" s="198">
        <v>5.93</v>
      </c>
      <c r="F213" s="198">
        <v>50.76</v>
      </c>
      <c r="G213" s="198">
        <v>288.26</v>
      </c>
      <c r="H213" s="198">
        <v>0.12</v>
      </c>
      <c r="I213" s="200"/>
      <c r="J213" s="200"/>
      <c r="K213" s="198">
        <v>1.69</v>
      </c>
      <c r="L213" s="198">
        <v>14.78</v>
      </c>
      <c r="M213" s="198">
        <v>62.97</v>
      </c>
      <c r="N213" s="198">
        <v>11.59</v>
      </c>
      <c r="O213" s="198">
        <v>1.18</v>
      </c>
    </row>
    <row r="214" spans="1:16">
      <c r="A214" s="195" t="s">
        <v>296</v>
      </c>
      <c r="B214" s="196" t="s">
        <v>531</v>
      </c>
      <c r="C214" s="197">
        <v>200</v>
      </c>
      <c r="D214" s="198">
        <v>0.16</v>
      </c>
      <c r="E214" s="198">
        <v>0.16</v>
      </c>
      <c r="F214" s="199">
        <v>14.9</v>
      </c>
      <c r="G214" s="198">
        <v>62.69</v>
      </c>
      <c r="H214" s="198">
        <v>0.01</v>
      </c>
      <c r="I214" s="197">
        <v>4</v>
      </c>
      <c r="J214" s="197">
        <v>2</v>
      </c>
      <c r="K214" s="198">
        <v>0.08</v>
      </c>
      <c r="L214" s="198">
        <v>6.73</v>
      </c>
      <c r="M214" s="199">
        <v>4.4000000000000004</v>
      </c>
      <c r="N214" s="199">
        <v>3.6</v>
      </c>
      <c r="O214" s="198">
        <v>0.91</v>
      </c>
    </row>
    <row r="215" spans="1:16">
      <c r="A215" s="195"/>
      <c r="B215" s="196" t="s">
        <v>57</v>
      </c>
      <c r="C215" s="197">
        <v>40</v>
      </c>
      <c r="D215" s="198">
        <v>3.16</v>
      </c>
      <c r="E215" s="199">
        <v>0.4</v>
      </c>
      <c r="F215" s="198">
        <v>19.32</v>
      </c>
      <c r="G215" s="197">
        <v>94</v>
      </c>
      <c r="H215" s="198">
        <v>0.06</v>
      </c>
      <c r="I215" s="200"/>
      <c r="J215" s="200"/>
      <c r="K215" s="198">
        <v>0.52</v>
      </c>
      <c r="L215" s="199">
        <v>9.1999999999999993</v>
      </c>
      <c r="M215" s="199">
        <v>34.799999999999997</v>
      </c>
      <c r="N215" s="199">
        <v>13.2</v>
      </c>
      <c r="O215" s="199">
        <v>0.8</v>
      </c>
    </row>
    <row r="216" spans="1:16">
      <c r="A216" s="195"/>
      <c r="B216" s="196" t="s">
        <v>324</v>
      </c>
      <c r="C216" s="197">
        <v>50</v>
      </c>
      <c r="D216" s="199">
        <v>3.3</v>
      </c>
      <c r="E216" s="199">
        <v>0.6</v>
      </c>
      <c r="F216" s="198">
        <v>19.82</v>
      </c>
      <c r="G216" s="197">
        <v>99</v>
      </c>
      <c r="H216" s="198">
        <v>0.09</v>
      </c>
      <c r="I216" s="200"/>
      <c r="J216" s="200"/>
      <c r="K216" s="199">
        <v>0.7</v>
      </c>
      <c r="L216" s="199">
        <v>14.5</v>
      </c>
      <c r="M216" s="197">
        <v>75</v>
      </c>
      <c r="N216" s="199">
        <v>23.5</v>
      </c>
      <c r="O216" s="198">
        <v>1.95</v>
      </c>
    </row>
    <row r="217" spans="1:16">
      <c r="A217" s="250" t="s">
        <v>40</v>
      </c>
      <c r="B217" s="250"/>
      <c r="C217" s="201">
        <v>950</v>
      </c>
      <c r="D217" s="198">
        <v>40.56</v>
      </c>
      <c r="E217" s="198">
        <v>28.44</v>
      </c>
      <c r="F217" s="198">
        <v>137.44</v>
      </c>
      <c r="G217" s="198">
        <v>978.62</v>
      </c>
      <c r="H217" s="198">
        <v>0.57999999999999996</v>
      </c>
      <c r="I217" s="198">
        <v>51.96</v>
      </c>
      <c r="J217" s="199">
        <v>771.6</v>
      </c>
      <c r="K217" s="198">
        <v>9.34</v>
      </c>
      <c r="L217" s="198">
        <v>131.72999999999999</v>
      </c>
      <c r="M217" s="198">
        <v>523.92999999999995</v>
      </c>
      <c r="N217" s="198">
        <v>136.12</v>
      </c>
      <c r="O217" s="198">
        <v>10.96</v>
      </c>
    </row>
    <row r="218" spans="1:16">
      <c r="A218" s="251" t="s">
        <v>14</v>
      </c>
      <c r="B218" s="251"/>
      <c r="C218" s="251"/>
      <c r="D218" s="251"/>
      <c r="E218" s="251"/>
      <c r="F218" s="251"/>
      <c r="G218" s="251"/>
      <c r="H218" s="251"/>
      <c r="I218" s="251"/>
      <c r="J218" s="251"/>
      <c r="K218" s="251"/>
      <c r="L218" s="251"/>
      <c r="M218" s="251"/>
      <c r="N218" s="251"/>
      <c r="O218" s="251"/>
    </row>
    <row r="219" spans="1:16">
      <c r="A219" s="195" t="s">
        <v>439</v>
      </c>
      <c r="B219" s="196" t="s">
        <v>289</v>
      </c>
      <c r="C219" s="197">
        <v>100</v>
      </c>
      <c r="D219" s="198">
        <v>8.34</v>
      </c>
      <c r="E219" s="199">
        <v>9.8000000000000007</v>
      </c>
      <c r="F219" s="198">
        <v>55.44</v>
      </c>
      <c r="G219" s="197">
        <v>343</v>
      </c>
      <c r="H219" s="199">
        <v>0.2</v>
      </c>
      <c r="I219" s="200"/>
      <c r="J219" s="198">
        <v>0.18</v>
      </c>
      <c r="K219" s="198">
        <v>3.76</v>
      </c>
      <c r="L219" s="197">
        <v>103</v>
      </c>
      <c r="M219" s="198">
        <v>106.82</v>
      </c>
      <c r="N219" s="199">
        <v>43.8</v>
      </c>
      <c r="O219" s="198">
        <v>1.84</v>
      </c>
    </row>
    <row r="220" spans="1:16">
      <c r="A220" s="195" t="s">
        <v>295</v>
      </c>
      <c r="B220" s="196" t="s">
        <v>431</v>
      </c>
      <c r="C220" s="197">
        <v>200</v>
      </c>
      <c r="D220" s="199">
        <v>0.2</v>
      </c>
      <c r="E220" s="198">
        <v>0.02</v>
      </c>
      <c r="F220" s="198">
        <v>11.05</v>
      </c>
      <c r="G220" s="198">
        <v>45.41</v>
      </c>
      <c r="H220" s="200"/>
      <c r="I220" s="199">
        <v>0.1</v>
      </c>
      <c r="J220" s="199">
        <v>0.5</v>
      </c>
      <c r="K220" s="200"/>
      <c r="L220" s="198">
        <v>5.28</v>
      </c>
      <c r="M220" s="198">
        <v>8.24</v>
      </c>
      <c r="N220" s="199">
        <v>4.4000000000000004</v>
      </c>
      <c r="O220" s="198">
        <v>0.85</v>
      </c>
    </row>
    <row r="221" spans="1:16">
      <c r="A221" s="250" t="s">
        <v>330</v>
      </c>
      <c r="B221" s="250"/>
      <c r="C221" s="201">
        <v>300</v>
      </c>
      <c r="D221" s="198">
        <v>8.5399999999999991</v>
      </c>
      <c r="E221" s="198">
        <v>9.82</v>
      </c>
      <c r="F221" s="198">
        <v>66.489999999999995</v>
      </c>
      <c r="G221" s="198">
        <v>388.41</v>
      </c>
      <c r="H221" s="199">
        <v>0.2</v>
      </c>
      <c r="I221" s="199">
        <v>0.1</v>
      </c>
      <c r="J221" s="198">
        <v>0.68</v>
      </c>
      <c r="K221" s="198">
        <v>3.76</v>
      </c>
      <c r="L221" s="198">
        <v>108.28</v>
      </c>
      <c r="M221" s="198">
        <v>115.06</v>
      </c>
      <c r="N221" s="199">
        <v>48.2</v>
      </c>
      <c r="O221" s="198">
        <v>2.69</v>
      </c>
    </row>
    <row r="222" spans="1:16">
      <c r="A222" s="250" t="s">
        <v>41</v>
      </c>
      <c r="B222" s="250"/>
      <c r="C222" s="202">
        <v>1940</v>
      </c>
      <c r="D222" s="198">
        <v>84.84</v>
      </c>
      <c r="E222" s="198">
        <v>56.96</v>
      </c>
      <c r="F222" s="198">
        <v>299.68</v>
      </c>
      <c r="G222" s="198">
        <v>2077.5100000000002</v>
      </c>
      <c r="H222" s="198">
        <v>0.96</v>
      </c>
      <c r="I222" s="198">
        <v>93.12</v>
      </c>
      <c r="J222" s="198">
        <v>912.68</v>
      </c>
      <c r="K222" s="198">
        <v>14.68</v>
      </c>
      <c r="L222" s="199">
        <v>556.4</v>
      </c>
      <c r="M222" s="198">
        <v>1082.08</v>
      </c>
      <c r="N222" s="198">
        <v>261.06</v>
      </c>
      <c r="O222" s="198">
        <v>19.39</v>
      </c>
    </row>
    <row r="223" spans="1:16" s="181" customFormat="1">
      <c r="A223" s="182" t="s">
        <v>274</v>
      </c>
      <c r="B223" s="183" t="s">
        <v>529</v>
      </c>
      <c r="C223" s="184"/>
      <c r="D223" s="184"/>
      <c r="E223" s="184"/>
      <c r="F223" s="184"/>
      <c r="G223" s="184"/>
      <c r="H223" s="248"/>
      <c r="I223" s="248"/>
      <c r="J223" s="249"/>
      <c r="K223" s="249"/>
      <c r="L223" s="249"/>
      <c r="M223" s="249"/>
      <c r="N223" s="249"/>
      <c r="O223" s="249"/>
      <c r="P223" s="180"/>
    </row>
    <row r="224" spans="1:16" s="181" customFormat="1">
      <c r="A224" s="182" t="s">
        <v>275</v>
      </c>
      <c r="B224" s="183" t="s">
        <v>276</v>
      </c>
      <c r="C224" s="184"/>
      <c r="D224" s="184"/>
      <c r="E224" s="184"/>
      <c r="F224" s="184"/>
      <c r="G224" s="184"/>
      <c r="H224" s="248"/>
      <c r="I224" s="248"/>
      <c r="J224" s="252"/>
      <c r="K224" s="252"/>
      <c r="L224" s="252"/>
      <c r="M224" s="252"/>
      <c r="N224" s="252"/>
      <c r="O224" s="252"/>
      <c r="P224" s="180"/>
    </row>
    <row r="225" spans="1:16" s="181" customFormat="1">
      <c r="A225" s="185" t="s">
        <v>16</v>
      </c>
      <c r="B225" s="186" t="s">
        <v>44</v>
      </c>
      <c r="C225" s="187"/>
      <c r="D225" s="187"/>
      <c r="E225" s="187"/>
      <c r="F225" s="184"/>
      <c r="G225" s="184"/>
      <c r="H225" s="188"/>
      <c r="I225" s="188"/>
      <c r="J225" s="189"/>
      <c r="K225" s="189"/>
      <c r="L225" s="189"/>
      <c r="M225" s="189"/>
      <c r="N225" s="189"/>
      <c r="O225" s="189"/>
      <c r="P225" s="180"/>
    </row>
    <row r="226" spans="1:16" s="181" customFormat="1">
      <c r="A226" s="190" t="s">
        <v>18</v>
      </c>
      <c r="B226" s="191">
        <v>2</v>
      </c>
      <c r="C226" s="192"/>
      <c r="D226" s="184"/>
      <c r="E226" s="184"/>
      <c r="F226" s="184"/>
      <c r="G226" s="184"/>
      <c r="H226" s="188"/>
      <c r="I226" s="188"/>
      <c r="J226" s="189"/>
      <c r="K226" s="189"/>
      <c r="L226" s="189"/>
      <c r="M226" s="189"/>
      <c r="N226" s="189"/>
      <c r="O226" s="189"/>
      <c r="P226" s="180"/>
    </row>
    <row r="227" spans="1:16">
      <c r="A227" s="254" t="s">
        <v>19</v>
      </c>
      <c r="B227" s="256" t="s">
        <v>20</v>
      </c>
      <c r="C227" s="256" t="s">
        <v>21</v>
      </c>
      <c r="D227" s="253" t="s">
        <v>22</v>
      </c>
      <c r="E227" s="253"/>
      <c r="F227" s="253"/>
      <c r="G227" s="256" t="s">
        <v>23</v>
      </c>
      <c r="H227" s="253" t="s">
        <v>24</v>
      </c>
      <c r="I227" s="253"/>
      <c r="J227" s="253"/>
      <c r="K227" s="253"/>
      <c r="L227" s="253" t="s">
        <v>25</v>
      </c>
      <c r="M227" s="253"/>
      <c r="N227" s="253"/>
      <c r="O227" s="253"/>
    </row>
    <row r="228" spans="1:16">
      <c r="A228" s="255"/>
      <c r="B228" s="257"/>
      <c r="C228" s="258"/>
      <c r="D228" s="193" t="s">
        <v>26</v>
      </c>
      <c r="E228" s="193" t="s">
        <v>27</v>
      </c>
      <c r="F228" s="193" t="s">
        <v>28</v>
      </c>
      <c r="G228" s="258"/>
      <c r="H228" s="193" t="s">
        <v>29</v>
      </c>
      <c r="I228" s="193" t="s">
        <v>30</v>
      </c>
      <c r="J228" s="193" t="s">
        <v>31</v>
      </c>
      <c r="K228" s="193" t="s">
        <v>32</v>
      </c>
      <c r="L228" s="193" t="s">
        <v>33</v>
      </c>
      <c r="M228" s="193" t="s">
        <v>34</v>
      </c>
      <c r="N228" s="193" t="s">
        <v>35</v>
      </c>
      <c r="O228" s="193" t="s">
        <v>36</v>
      </c>
    </row>
    <row r="229" spans="1:16">
      <c r="A229" s="194">
        <v>1</v>
      </c>
      <c r="B229" s="194">
        <v>2</v>
      </c>
      <c r="C229" s="194">
        <v>3</v>
      </c>
      <c r="D229" s="194">
        <v>4</v>
      </c>
      <c r="E229" s="194">
        <v>5</v>
      </c>
      <c r="F229" s="194">
        <v>6</v>
      </c>
      <c r="G229" s="194">
        <v>7</v>
      </c>
      <c r="H229" s="194">
        <v>8</v>
      </c>
      <c r="I229" s="194">
        <v>9</v>
      </c>
      <c r="J229" s="194">
        <v>10</v>
      </c>
      <c r="K229" s="194">
        <v>11</v>
      </c>
      <c r="L229" s="194">
        <v>12</v>
      </c>
      <c r="M229" s="194">
        <v>13</v>
      </c>
      <c r="N229" s="194">
        <v>14</v>
      </c>
      <c r="O229" s="194">
        <v>15</v>
      </c>
    </row>
    <row r="230" spans="1:16">
      <c r="A230" s="251" t="s">
        <v>37</v>
      </c>
      <c r="B230" s="251"/>
      <c r="C230" s="251"/>
      <c r="D230" s="251"/>
      <c r="E230" s="251"/>
      <c r="F230" s="251"/>
      <c r="G230" s="251"/>
      <c r="H230" s="251"/>
      <c r="I230" s="251"/>
      <c r="J230" s="251"/>
      <c r="K230" s="251"/>
      <c r="L230" s="251"/>
      <c r="M230" s="251"/>
      <c r="N230" s="251"/>
      <c r="O230" s="251"/>
    </row>
    <row r="231" spans="1:16">
      <c r="A231" s="195" t="s">
        <v>291</v>
      </c>
      <c r="B231" s="196" t="s">
        <v>471</v>
      </c>
      <c r="C231" s="197">
        <v>40</v>
      </c>
      <c r="D231" s="198">
        <v>1.24</v>
      </c>
      <c r="E231" s="198">
        <v>0.08</v>
      </c>
      <c r="F231" s="199">
        <v>2.6</v>
      </c>
      <c r="G231" s="197">
        <v>16</v>
      </c>
      <c r="H231" s="198">
        <v>0.04</v>
      </c>
      <c r="I231" s="197">
        <v>4</v>
      </c>
      <c r="J231" s="197">
        <v>20</v>
      </c>
      <c r="K231" s="198">
        <v>0.08</v>
      </c>
      <c r="L231" s="197">
        <v>8</v>
      </c>
      <c r="M231" s="199">
        <v>24.8</v>
      </c>
      <c r="N231" s="199">
        <v>8.4</v>
      </c>
      <c r="O231" s="198">
        <v>0.28000000000000003</v>
      </c>
    </row>
    <row r="232" spans="1:16">
      <c r="A232" s="195" t="s">
        <v>444</v>
      </c>
      <c r="B232" s="196" t="s">
        <v>526</v>
      </c>
      <c r="C232" s="197">
        <v>130</v>
      </c>
      <c r="D232" s="198">
        <v>15.82</v>
      </c>
      <c r="E232" s="198">
        <v>15.989999999999998</v>
      </c>
      <c r="F232" s="198">
        <v>13.25</v>
      </c>
      <c r="G232" s="198">
        <v>261.37</v>
      </c>
      <c r="H232" s="198">
        <v>0.71</v>
      </c>
      <c r="I232" s="198">
        <v>6.93</v>
      </c>
      <c r="J232" s="198">
        <v>328.89</v>
      </c>
      <c r="K232" s="198">
        <v>2.4299999999999997</v>
      </c>
      <c r="L232" s="198">
        <v>29.729999999999997</v>
      </c>
      <c r="M232" s="198">
        <v>158.66000000000003</v>
      </c>
      <c r="N232" s="198">
        <v>31.810000000000002</v>
      </c>
      <c r="O232" s="199">
        <v>1.7599999999999998</v>
      </c>
    </row>
    <row r="233" spans="1:16">
      <c r="A233" s="195" t="s">
        <v>460</v>
      </c>
      <c r="B233" s="196" t="s">
        <v>432</v>
      </c>
      <c r="C233" s="197">
        <v>180</v>
      </c>
      <c r="D233" s="199">
        <v>4.5999999999999996</v>
      </c>
      <c r="E233" s="198">
        <v>5.05</v>
      </c>
      <c r="F233" s="198">
        <v>48.18</v>
      </c>
      <c r="G233" s="198">
        <v>256.61</v>
      </c>
      <c r="H233" s="198">
        <v>0.05</v>
      </c>
      <c r="I233" s="200"/>
      <c r="J233" s="198">
        <v>27.34</v>
      </c>
      <c r="K233" s="198">
        <v>0.32</v>
      </c>
      <c r="L233" s="198">
        <v>8.8699999999999992</v>
      </c>
      <c r="M233" s="198">
        <v>99.77</v>
      </c>
      <c r="N233" s="198">
        <v>32.659999999999997</v>
      </c>
      <c r="O233" s="198">
        <v>0.68</v>
      </c>
    </row>
    <row r="234" spans="1:16">
      <c r="A234" s="195" t="s">
        <v>463</v>
      </c>
      <c r="B234" s="196" t="s">
        <v>433</v>
      </c>
      <c r="C234" s="197">
        <v>200</v>
      </c>
      <c r="D234" s="198">
        <v>0.19</v>
      </c>
      <c r="E234" s="198">
        <v>0.05</v>
      </c>
      <c r="F234" s="198">
        <v>20.45</v>
      </c>
      <c r="G234" s="198">
        <v>84.02</v>
      </c>
      <c r="H234" s="198">
        <v>0.01</v>
      </c>
      <c r="I234" s="198">
        <v>3.45</v>
      </c>
      <c r="J234" s="200"/>
      <c r="K234" s="198">
        <v>7.0000000000000007E-2</v>
      </c>
      <c r="L234" s="198">
        <v>12.44</v>
      </c>
      <c r="M234" s="198">
        <v>13.83</v>
      </c>
      <c r="N234" s="198">
        <v>5.98</v>
      </c>
      <c r="O234" s="198">
        <v>0.15</v>
      </c>
    </row>
    <row r="235" spans="1:16">
      <c r="A235" s="195"/>
      <c r="B235" s="196" t="s">
        <v>57</v>
      </c>
      <c r="C235" s="197">
        <v>30</v>
      </c>
      <c r="D235" s="198">
        <v>2.37</v>
      </c>
      <c r="E235" s="199">
        <v>0.3</v>
      </c>
      <c r="F235" s="198">
        <v>14.49</v>
      </c>
      <c r="G235" s="199">
        <v>70.5</v>
      </c>
      <c r="H235" s="198">
        <v>0.05</v>
      </c>
      <c r="I235" s="200"/>
      <c r="J235" s="200"/>
      <c r="K235" s="198">
        <v>0.39</v>
      </c>
      <c r="L235" s="199">
        <v>6.9</v>
      </c>
      <c r="M235" s="199">
        <v>26.1</v>
      </c>
      <c r="N235" s="199">
        <v>9.9</v>
      </c>
      <c r="O235" s="199">
        <v>0.6</v>
      </c>
    </row>
    <row r="236" spans="1:16">
      <c r="A236" s="250" t="s">
        <v>288</v>
      </c>
      <c r="B236" s="250"/>
      <c r="C236" s="201">
        <v>580</v>
      </c>
      <c r="D236" s="198">
        <v>24.22</v>
      </c>
      <c r="E236" s="198">
        <v>21.47</v>
      </c>
      <c r="F236" s="198">
        <v>98.97</v>
      </c>
      <c r="G236" s="199">
        <v>688.5</v>
      </c>
      <c r="H236" s="198">
        <v>0.86</v>
      </c>
      <c r="I236" s="198">
        <v>14.38</v>
      </c>
      <c r="J236" s="198">
        <v>376.23</v>
      </c>
      <c r="K236" s="198">
        <v>3.29</v>
      </c>
      <c r="L236" s="198">
        <v>65.94</v>
      </c>
      <c r="M236" s="198">
        <v>323.16000000000003</v>
      </c>
      <c r="N236" s="198">
        <v>88.75</v>
      </c>
      <c r="O236" s="198">
        <v>3.47</v>
      </c>
    </row>
    <row r="237" spans="1:16">
      <c r="A237" s="251" t="s">
        <v>13</v>
      </c>
      <c r="B237" s="251"/>
      <c r="C237" s="251"/>
      <c r="D237" s="251"/>
      <c r="E237" s="251"/>
      <c r="F237" s="251"/>
      <c r="G237" s="251"/>
      <c r="H237" s="251"/>
      <c r="I237" s="251"/>
      <c r="J237" s="251"/>
      <c r="K237" s="251"/>
      <c r="L237" s="251"/>
      <c r="M237" s="251"/>
      <c r="N237" s="251"/>
      <c r="O237" s="251"/>
    </row>
    <row r="238" spans="1:16">
      <c r="A238" s="195" t="s">
        <v>450</v>
      </c>
      <c r="B238" s="196" t="s">
        <v>366</v>
      </c>
      <c r="C238" s="197">
        <v>100</v>
      </c>
      <c r="D238" s="199">
        <v>1.2</v>
      </c>
      <c r="E238" s="198">
        <v>5.09</v>
      </c>
      <c r="F238" s="198">
        <v>11.34</v>
      </c>
      <c r="G238" s="199">
        <v>97.1</v>
      </c>
      <c r="H238" s="198">
        <v>0.06</v>
      </c>
      <c r="I238" s="199">
        <v>4.5999999999999996</v>
      </c>
      <c r="J238" s="197">
        <v>1840</v>
      </c>
      <c r="K238" s="198">
        <v>2.57</v>
      </c>
      <c r="L238" s="198">
        <v>24.99</v>
      </c>
      <c r="M238" s="199">
        <v>50.7</v>
      </c>
      <c r="N238" s="198">
        <v>34.96</v>
      </c>
      <c r="O238" s="198">
        <v>0.66</v>
      </c>
    </row>
    <row r="239" spans="1:16">
      <c r="A239" s="195" t="s">
        <v>448</v>
      </c>
      <c r="B239" s="196" t="s">
        <v>480</v>
      </c>
      <c r="C239" s="197">
        <v>250</v>
      </c>
      <c r="D239" s="198">
        <v>4.43</v>
      </c>
      <c r="E239" s="198">
        <v>5.76</v>
      </c>
      <c r="F239" s="199">
        <v>12.2</v>
      </c>
      <c r="G239" s="199">
        <v>119.5</v>
      </c>
      <c r="H239" s="198">
        <v>0.08</v>
      </c>
      <c r="I239" s="198">
        <v>19.75</v>
      </c>
      <c r="J239" s="197">
        <v>202</v>
      </c>
      <c r="K239" s="198">
        <v>2.36</v>
      </c>
      <c r="L239" s="198">
        <v>35.83</v>
      </c>
      <c r="M239" s="199">
        <v>76.2</v>
      </c>
      <c r="N239" s="198">
        <v>26.19</v>
      </c>
      <c r="O239" s="198">
        <v>1.58</v>
      </c>
    </row>
    <row r="240" spans="1:16">
      <c r="A240" s="195" t="s">
        <v>464</v>
      </c>
      <c r="B240" s="196" t="s">
        <v>481</v>
      </c>
      <c r="C240" s="197">
        <v>280</v>
      </c>
      <c r="D240" s="198">
        <v>31.51</v>
      </c>
      <c r="E240" s="198">
        <v>18.28</v>
      </c>
      <c r="F240" s="198">
        <v>30.92</v>
      </c>
      <c r="G240" s="198">
        <v>422.99</v>
      </c>
      <c r="H240" s="199">
        <v>0.4</v>
      </c>
      <c r="I240" s="198">
        <v>39.61</v>
      </c>
      <c r="J240" s="198">
        <v>355.04</v>
      </c>
      <c r="K240" s="198">
        <v>5.45</v>
      </c>
      <c r="L240" s="198">
        <v>38.590000000000003</v>
      </c>
      <c r="M240" s="198">
        <v>404.86</v>
      </c>
      <c r="N240" s="198">
        <v>81.05</v>
      </c>
      <c r="O240" s="198">
        <v>6.81</v>
      </c>
    </row>
    <row r="241" spans="1:16">
      <c r="A241" s="195" t="s">
        <v>296</v>
      </c>
      <c r="B241" s="196" t="s">
        <v>532</v>
      </c>
      <c r="C241" s="197">
        <v>200</v>
      </c>
      <c r="D241" s="198">
        <v>0.16</v>
      </c>
      <c r="E241" s="198">
        <v>0.04</v>
      </c>
      <c r="F241" s="199">
        <v>13.1</v>
      </c>
      <c r="G241" s="198">
        <v>54.29</v>
      </c>
      <c r="H241" s="198">
        <v>0.01</v>
      </c>
      <c r="I241" s="197">
        <v>3</v>
      </c>
      <c r="J241" s="200"/>
      <c r="K241" s="198">
        <v>0.06</v>
      </c>
      <c r="L241" s="198">
        <v>7.73</v>
      </c>
      <c r="M241" s="197">
        <v>6</v>
      </c>
      <c r="N241" s="199">
        <v>5.2</v>
      </c>
      <c r="O241" s="198">
        <v>0.13</v>
      </c>
    </row>
    <row r="242" spans="1:16">
      <c r="A242" s="195"/>
      <c r="B242" s="196" t="s">
        <v>57</v>
      </c>
      <c r="C242" s="197">
        <v>40</v>
      </c>
      <c r="D242" s="198">
        <v>3.16</v>
      </c>
      <c r="E242" s="199">
        <v>0.4</v>
      </c>
      <c r="F242" s="198">
        <v>19.32</v>
      </c>
      <c r="G242" s="197">
        <v>94</v>
      </c>
      <c r="H242" s="198">
        <v>0.06</v>
      </c>
      <c r="I242" s="200"/>
      <c r="J242" s="200"/>
      <c r="K242" s="198">
        <v>0.52</v>
      </c>
      <c r="L242" s="199">
        <v>9.1999999999999993</v>
      </c>
      <c r="M242" s="199">
        <v>34.799999999999997</v>
      </c>
      <c r="N242" s="199">
        <v>13.2</v>
      </c>
      <c r="O242" s="199">
        <v>0.8</v>
      </c>
    </row>
    <row r="243" spans="1:16">
      <c r="A243" s="195"/>
      <c r="B243" s="196" t="s">
        <v>324</v>
      </c>
      <c r="C243" s="197">
        <v>50</v>
      </c>
      <c r="D243" s="199">
        <v>3.3</v>
      </c>
      <c r="E243" s="199">
        <v>0.6</v>
      </c>
      <c r="F243" s="198">
        <v>19.82</v>
      </c>
      <c r="G243" s="197">
        <v>99</v>
      </c>
      <c r="H243" s="198">
        <v>0.09</v>
      </c>
      <c r="I243" s="200"/>
      <c r="J243" s="200"/>
      <c r="K243" s="199">
        <v>0.7</v>
      </c>
      <c r="L243" s="199">
        <v>14.5</v>
      </c>
      <c r="M243" s="197">
        <v>75</v>
      </c>
      <c r="N243" s="199">
        <v>23.5</v>
      </c>
      <c r="O243" s="198">
        <v>1.95</v>
      </c>
    </row>
    <row r="244" spans="1:16">
      <c r="A244" s="250" t="s">
        <v>40</v>
      </c>
      <c r="B244" s="250"/>
      <c r="C244" s="201">
        <v>920</v>
      </c>
      <c r="D244" s="198">
        <v>43.76</v>
      </c>
      <c r="E244" s="198">
        <v>30.17</v>
      </c>
      <c r="F244" s="198">
        <v>106.7</v>
      </c>
      <c r="G244" s="198">
        <v>886.88</v>
      </c>
      <c r="H244" s="199">
        <v>0.7</v>
      </c>
      <c r="I244" s="198">
        <v>66.959999999999994</v>
      </c>
      <c r="J244" s="198">
        <v>2397.04</v>
      </c>
      <c r="K244" s="198">
        <v>11.66</v>
      </c>
      <c r="L244" s="198">
        <v>130.84</v>
      </c>
      <c r="M244" s="198">
        <v>647.55999999999995</v>
      </c>
      <c r="N244" s="199">
        <v>184.1</v>
      </c>
      <c r="O244" s="198">
        <v>11.93</v>
      </c>
    </row>
    <row r="245" spans="1:16">
      <c r="A245" s="251" t="s">
        <v>14</v>
      </c>
      <c r="B245" s="251"/>
      <c r="C245" s="251"/>
      <c r="D245" s="251"/>
      <c r="E245" s="251"/>
      <c r="F245" s="251"/>
      <c r="G245" s="251"/>
      <c r="H245" s="251"/>
      <c r="I245" s="251"/>
      <c r="J245" s="251"/>
      <c r="K245" s="251"/>
      <c r="L245" s="251"/>
      <c r="M245" s="251"/>
      <c r="N245" s="251"/>
      <c r="O245" s="251"/>
    </row>
    <row r="246" spans="1:16">
      <c r="A246" s="195" t="s">
        <v>439</v>
      </c>
      <c r="B246" s="196" t="s">
        <v>290</v>
      </c>
      <c r="C246" s="197">
        <v>100</v>
      </c>
      <c r="D246" s="198">
        <v>9.0399999999999991</v>
      </c>
      <c r="E246" s="198">
        <v>9.86</v>
      </c>
      <c r="F246" s="198">
        <v>55.78</v>
      </c>
      <c r="G246" s="199">
        <v>347.8</v>
      </c>
      <c r="H246" s="198">
        <v>0.22</v>
      </c>
      <c r="I246" s="198">
        <v>0.14000000000000001</v>
      </c>
      <c r="J246" s="199">
        <v>10.4</v>
      </c>
      <c r="K246" s="198">
        <v>2.02</v>
      </c>
      <c r="L246" s="198">
        <v>248.52</v>
      </c>
      <c r="M246" s="198">
        <v>189.04</v>
      </c>
      <c r="N246" s="198">
        <v>72.16</v>
      </c>
      <c r="O246" s="198">
        <v>2.2799999999999998</v>
      </c>
    </row>
    <row r="247" spans="1:16">
      <c r="A247" s="195" t="s">
        <v>295</v>
      </c>
      <c r="B247" s="196" t="s">
        <v>431</v>
      </c>
      <c r="C247" s="197">
        <v>200</v>
      </c>
      <c r="D247" s="199">
        <v>0.2</v>
      </c>
      <c r="E247" s="198">
        <v>0.02</v>
      </c>
      <c r="F247" s="198">
        <v>11.05</v>
      </c>
      <c r="G247" s="198">
        <v>45.41</v>
      </c>
      <c r="H247" s="200"/>
      <c r="I247" s="199">
        <v>0.1</v>
      </c>
      <c r="J247" s="199">
        <v>0.5</v>
      </c>
      <c r="K247" s="200"/>
      <c r="L247" s="198">
        <v>5.28</v>
      </c>
      <c r="M247" s="198">
        <v>8.24</v>
      </c>
      <c r="N247" s="199">
        <v>4.4000000000000004</v>
      </c>
      <c r="O247" s="198">
        <v>0.85</v>
      </c>
    </row>
    <row r="248" spans="1:16">
      <c r="A248" s="250" t="s">
        <v>330</v>
      </c>
      <c r="B248" s="250"/>
      <c r="C248" s="201">
        <v>300</v>
      </c>
      <c r="D248" s="198">
        <v>9.24</v>
      </c>
      <c r="E248" s="198">
        <v>9.8800000000000008</v>
      </c>
      <c r="F248" s="198">
        <v>66.83</v>
      </c>
      <c r="G248" s="198">
        <v>393.21</v>
      </c>
      <c r="H248" s="198">
        <v>0.22</v>
      </c>
      <c r="I248" s="198">
        <v>0.24</v>
      </c>
      <c r="J248" s="199">
        <v>10.9</v>
      </c>
      <c r="K248" s="198">
        <v>2.02</v>
      </c>
      <c r="L248" s="199">
        <v>253.8</v>
      </c>
      <c r="M248" s="198">
        <v>197.28</v>
      </c>
      <c r="N248" s="198">
        <v>76.56</v>
      </c>
      <c r="O248" s="198">
        <v>3.13</v>
      </c>
    </row>
    <row r="249" spans="1:16">
      <c r="A249" s="250" t="s">
        <v>41</v>
      </c>
      <c r="B249" s="250"/>
      <c r="C249" s="202">
        <v>1800</v>
      </c>
      <c r="D249" s="198">
        <v>77.22</v>
      </c>
      <c r="E249" s="198">
        <v>61.52</v>
      </c>
      <c r="F249" s="198">
        <v>272.5</v>
      </c>
      <c r="G249" s="198">
        <v>1968.59</v>
      </c>
      <c r="H249" s="198">
        <v>1.78</v>
      </c>
      <c r="I249" s="198">
        <v>81.58</v>
      </c>
      <c r="J249" s="198">
        <v>2784.17</v>
      </c>
      <c r="K249" s="198">
        <v>16.97</v>
      </c>
      <c r="L249" s="198">
        <v>450.58</v>
      </c>
      <c r="M249" s="197">
        <v>1168</v>
      </c>
      <c r="N249" s="198">
        <v>349.41</v>
      </c>
      <c r="O249" s="198">
        <v>18.53</v>
      </c>
    </row>
    <row r="250" spans="1:16" s="181" customFormat="1">
      <c r="A250" s="182" t="s">
        <v>274</v>
      </c>
      <c r="B250" s="183" t="s">
        <v>529</v>
      </c>
      <c r="C250" s="184"/>
      <c r="D250" s="184"/>
      <c r="E250" s="184"/>
      <c r="F250" s="184"/>
      <c r="G250" s="184"/>
      <c r="H250" s="248"/>
      <c r="I250" s="248"/>
      <c r="J250" s="249"/>
      <c r="K250" s="249"/>
      <c r="L250" s="249"/>
      <c r="M250" s="249"/>
      <c r="N250" s="249"/>
      <c r="O250" s="249"/>
      <c r="P250" s="180"/>
    </row>
    <row r="251" spans="1:16" s="181" customFormat="1">
      <c r="A251" s="182" t="s">
        <v>275</v>
      </c>
      <c r="B251" s="183" t="s">
        <v>276</v>
      </c>
      <c r="C251" s="184"/>
      <c r="D251" s="184"/>
      <c r="E251" s="184"/>
      <c r="F251" s="184"/>
      <c r="G251" s="184"/>
      <c r="H251" s="248"/>
      <c r="I251" s="248"/>
      <c r="J251" s="252"/>
      <c r="K251" s="252"/>
      <c r="L251" s="252"/>
      <c r="M251" s="252"/>
      <c r="N251" s="252"/>
      <c r="O251" s="252"/>
      <c r="P251" s="180"/>
    </row>
    <row r="252" spans="1:16" s="181" customFormat="1">
      <c r="A252" s="185" t="s">
        <v>16</v>
      </c>
      <c r="B252" s="186" t="s">
        <v>45</v>
      </c>
      <c r="C252" s="187"/>
      <c r="D252" s="187"/>
      <c r="E252" s="187"/>
      <c r="F252" s="184"/>
      <c r="G252" s="184"/>
      <c r="H252" s="188"/>
      <c r="I252" s="188"/>
      <c r="J252" s="189"/>
      <c r="K252" s="189"/>
      <c r="L252" s="189"/>
      <c r="M252" s="189"/>
      <c r="N252" s="189"/>
      <c r="O252" s="189"/>
      <c r="P252" s="180"/>
    </row>
    <row r="253" spans="1:16" s="181" customFormat="1">
      <c r="A253" s="190" t="s">
        <v>18</v>
      </c>
      <c r="B253" s="191">
        <v>2</v>
      </c>
      <c r="C253" s="192"/>
      <c r="D253" s="184"/>
      <c r="E253" s="184"/>
      <c r="F253" s="184"/>
      <c r="G253" s="184"/>
      <c r="H253" s="188"/>
      <c r="I253" s="188"/>
      <c r="J253" s="189"/>
      <c r="K253" s="189"/>
      <c r="L253" s="189"/>
      <c r="M253" s="189"/>
      <c r="N253" s="189"/>
      <c r="O253" s="189"/>
      <c r="P253" s="180"/>
    </row>
    <row r="254" spans="1:16">
      <c r="A254" s="254" t="s">
        <v>19</v>
      </c>
      <c r="B254" s="256" t="s">
        <v>20</v>
      </c>
      <c r="C254" s="256" t="s">
        <v>21</v>
      </c>
      <c r="D254" s="253" t="s">
        <v>22</v>
      </c>
      <c r="E254" s="253"/>
      <c r="F254" s="253"/>
      <c r="G254" s="256" t="s">
        <v>23</v>
      </c>
      <c r="H254" s="253" t="s">
        <v>24</v>
      </c>
      <c r="I254" s="253"/>
      <c r="J254" s="253"/>
      <c r="K254" s="253"/>
      <c r="L254" s="253" t="s">
        <v>25</v>
      </c>
      <c r="M254" s="253"/>
      <c r="N254" s="253"/>
      <c r="O254" s="253"/>
    </row>
    <row r="255" spans="1:16">
      <c r="A255" s="255"/>
      <c r="B255" s="257"/>
      <c r="C255" s="258"/>
      <c r="D255" s="193" t="s">
        <v>26</v>
      </c>
      <c r="E255" s="193" t="s">
        <v>27</v>
      </c>
      <c r="F255" s="193" t="s">
        <v>28</v>
      </c>
      <c r="G255" s="258"/>
      <c r="H255" s="193" t="s">
        <v>29</v>
      </c>
      <c r="I255" s="193" t="s">
        <v>30</v>
      </c>
      <c r="J255" s="193" t="s">
        <v>31</v>
      </c>
      <c r="K255" s="193" t="s">
        <v>32</v>
      </c>
      <c r="L255" s="193" t="s">
        <v>33</v>
      </c>
      <c r="M255" s="193" t="s">
        <v>34</v>
      </c>
      <c r="N255" s="193" t="s">
        <v>35</v>
      </c>
      <c r="O255" s="193" t="s">
        <v>36</v>
      </c>
    </row>
    <row r="256" spans="1:16">
      <c r="A256" s="194">
        <v>1</v>
      </c>
      <c r="B256" s="194">
        <v>2</v>
      </c>
      <c r="C256" s="194">
        <v>3</v>
      </c>
      <c r="D256" s="194">
        <v>4</v>
      </c>
      <c r="E256" s="194">
        <v>5</v>
      </c>
      <c r="F256" s="194">
        <v>6</v>
      </c>
      <c r="G256" s="194">
        <v>7</v>
      </c>
      <c r="H256" s="194">
        <v>8</v>
      </c>
      <c r="I256" s="194">
        <v>9</v>
      </c>
      <c r="J256" s="194">
        <v>10</v>
      </c>
      <c r="K256" s="194">
        <v>11</v>
      </c>
      <c r="L256" s="194">
        <v>12</v>
      </c>
      <c r="M256" s="194">
        <v>13</v>
      </c>
      <c r="N256" s="194">
        <v>14</v>
      </c>
      <c r="O256" s="194">
        <v>15</v>
      </c>
    </row>
    <row r="257" spans="1:15">
      <c r="A257" s="251" t="s">
        <v>37</v>
      </c>
      <c r="B257" s="251"/>
      <c r="C257" s="251"/>
      <c r="D257" s="251"/>
      <c r="E257" s="251"/>
      <c r="F257" s="251"/>
      <c r="G257" s="251"/>
      <c r="H257" s="251"/>
      <c r="I257" s="251"/>
      <c r="J257" s="251"/>
      <c r="K257" s="251"/>
      <c r="L257" s="251"/>
      <c r="M257" s="251"/>
      <c r="N257" s="251"/>
      <c r="O257" s="251"/>
    </row>
    <row r="258" spans="1:15">
      <c r="A258" s="195" t="s">
        <v>465</v>
      </c>
      <c r="B258" s="196" t="s">
        <v>482</v>
      </c>
      <c r="C258" s="197">
        <v>100</v>
      </c>
      <c r="D258" s="198">
        <v>23.47</v>
      </c>
      <c r="E258" s="198">
        <v>12.74</v>
      </c>
      <c r="F258" s="199">
        <v>3.4</v>
      </c>
      <c r="G258" s="198">
        <v>229.08</v>
      </c>
      <c r="H258" s="198">
        <v>0.16</v>
      </c>
      <c r="I258" s="198">
        <v>6.18</v>
      </c>
      <c r="J258" s="200"/>
      <c r="K258" s="198">
        <v>3.53</v>
      </c>
      <c r="L258" s="198">
        <v>18.03</v>
      </c>
      <c r="M258" s="198">
        <v>257.18</v>
      </c>
      <c r="N258" s="198">
        <v>32.24</v>
      </c>
      <c r="O258" s="198">
        <v>4.43</v>
      </c>
    </row>
    <row r="259" spans="1:15">
      <c r="A259" s="195" t="s">
        <v>435</v>
      </c>
      <c r="B259" s="196" t="s">
        <v>59</v>
      </c>
      <c r="C259" s="197">
        <v>180</v>
      </c>
      <c r="D259" s="198">
        <v>7.86</v>
      </c>
      <c r="E259" s="198">
        <v>6.85</v>
      </c>
      <c r="F259" s="198">
        <v>35.630000000000003</v>
      </c>
      <c r="G259" s="198">
        <v>235.34</v>
      </c>
      <c r="H259" s="198">
        <v>0.26</v>
      </c>
      <c r="I259" s="200"/>
      <c r="J259" s="198">
        <v>1.25</v>
      </c>
      <c r="K259" s="198">
        <v>2.62</v>
      </c>
      <c r="L259" s="199">
        <v>13.8</v>
      </c>
      <c r="M259" s="198">
        <v>186.32</v>
      </c>
      <c r="N259" s="198">
        <v>124.88</v>
      </c>
      <c r="O259" s="198">
        <v>4.1900000000000004</v>
      </c>
    </row>
    <row r="260" spans="1:15">
      <c r="A260" s="195" t="s">
        <v>292</v>
      </c>
      <c r="B260" s="196" t="s">
        <v>12</v>
      </c>
      <c r="C260" s="197">
        <v>200</v>
      </c>
      <c r="D260" s="198">
        <v>0.26</v>
      </c>
      <c r="E260" s="198">
        <v>0.03</v>
      </c>
      <c r="F260" s="198">
        <v>11.26</v>
      </c>
      <c r="G260" s="198">
        <v>47.79</v>
      </c>
      <c r="H260" s="200"/>
      <c r="I260" s="199">
        <v>2.9</v>
      </c>
      <c r="J260" s="199">
        <v>0.5</v>
      </c>
      <c r="K260" s="198">
        <v>0.01</v>
      </c>
      <c r="L260" s="198">
        <v>8.08</v>
      </c>
      <c r="M260" s="198">
        <v>9.7799999999999994</v>
      </c>
      <c r="N260" s="198">
        <v>5.24</v>
      </c>
      <c r="O260" s="199">
        <v>0.9</v>
      </c>
    </row>
    <row r="261" spans="1:15">
      <c r="A261" s="195"/>
      <c r="B261" s="196" t="s">
        <v>57</v>
      </c>
      <c r="C261" s="197">
        <v>40</v>
      </c>
      <c r="D261" s="198">
        <v>3.16</v>
      </c>
      <c r="E261" s="199">
        <v>0.4</v>
      </c>
      <c r="F261" s="198">
        <v>19.32</v>
      </c>
      <c r="G261" s="197">
        <v>94</v>
      </c>
      <c r="H261" s="198">
        <v>0.06</v>
      </c>
      <c r="I261" s="200"/>
      <c r="J261" s="200"/>
      <c r="K261" s="198">
        <v>0.52</v>
      </c>
      <c r="L261" s="199">
        <v>9.1999999999999993</v>
      </c>
      <c r="M261" s="199">
        <v>34.799999999999997</v>
      </c>
      <c r="N261" s="199">
        <v>13.2</v>
      </c>
      <c r="O261" s="199">
        <v>0.8</v>
      </c>
    </row>
    <row r="262" spans="1:15">
      <c r="A262" s="195" t="s">
        <v>294</v>
      </c>
      <c r="B262" s="196" t="s">
        <v>38</v>
      </c>
      <c r="C262" s="197">
        <v>150</v>
      </c>
      <c r="D262" s="199">
        <v>0.6</v>
      </c>
      <c r="E262" s="198">
        <v>0.45</v>
      </c>
      <c r="F262" s="198">
        <v>15.45</v>
      </c>
      <c r="G262" s="199">
        <v>70.5</v>
      </c>
      <c r="H262" s="198">
        <v>0.03</v>
      </c>
      <c r="I262" s="199">
        <v>7.5</v>
      </c>
      <c r="J262" s="197">
        <v>3</v>
      </c>
      <c r="K262" s="199">
        <v>0.6</v>
      </c>
      <c r="L262" s="199">
        <v>28.5</v>
      </c>
      <c r="M262" s="197">
        <v>24</v>
      </c>
      <c r="N262" s="197">
        <v>18</v>
      </c>
      <c r="O262" s="198">
        <v>3.45</v>
      </c>
    </row>
    <row r="263" spans="1:15">
      <c r="A263" s="250" t="s">
        <v>288</v>
      </c>
      <c r="B263" s="250"/>
      <c r="C263" s="201">
        <v>670</v>
      </c>
      <c r="D263" s="198">
        <v>35.35</v>
      </c>
      <c r="E263" s="198">
        <v>20.47</v>
      </c>
      <c r="F263" s="198">
        <v>85.06</v>
      </c>
      <c r="G263" s="198">
        <v>676.71</v>
      </c>
      <c r="H263" s="198">
        <v>0.51</v>
      </c>
      <c r="I263" s="198">
        <v>16.579999999999998</v>
      </c>
      <c r="J263" s="198">
        <v>4.75</v>
      </c>
      <c r="K263" s="198">
        <v>7.28</v>
      </c>
      <c r="L263" s="198">
        <v>77.61</v>
      </c>
      <c r="M263" s="198">
        <v>512.08000000000004</v>
      </c>
      <c r="N263" s="198">
        <v>193.56</v>
      </c>
      <c r="O263" s="198">
        <v>13.77</v>
      </c>
    </row>
    <row r="264" spans="1:15">
      <c r="A264" s="251" t="s">
        <v>13</v>
      </c>
      <c r="B264" s="251"/>
      <c r="C264" s="251"/>
      <c r="D264" s="251"/>
      <c r="E264" s="251"/>
      <c r="F264" s="251"/>
      <c r="G264" s="251"/>
      <c r="H264" s="251"/>
      <c r="I264" s="251"/>
      <c r="J264" s="251"/>
      <c r="K264" s="251"/>
      <c r="L264" s="251"/>
      <c r="M264" s="251"/>
      <c r="N264" s="251"/>
      <c r="O264" s="251"/>
    </row>
    <row r="265" spans="1:15">
      <c r="A265" s="195" t="s">
        <v>466</v>
      </c>
      <c r="B265" s="196" t="s">
        <v>420</v>
      </c>
      <c r="C265" s="197">
        <v>100</v>
      </c>
      <c r="D265" s="198">
        <v>1.78</v>
      </c>
      <c r="E265" s="198">
        <v>8.82</v>
      </c>
      <c r="F265" s="198">
        <v>7.02</v>
      </c>
      <c r="G265" s="198">
        <v>114.17</v>
      </c>
      <c r="H265" s="198">
        <v>0.03</v>
      </c>
      <c r="I265" s="199">
        <v>24.6</v>
      </c>
      <c r="J265" s="198">
        <v>334.83</v>
      </c>
      <c r="K265" s="199">
        <v>3.8</v>
      </c>
      <c r="L265" s="198">
        <v>32.82</v>
      </c>
      <c r="M265" s="198">
        <v>40.17</v>
      </c>
      <c r="N265" s="198">
        <v>18.32</v>
      </c>
      <c r="O265" s="198">
        <v>0.55000000000000004</v>
      </c>
    </row>
    <row r="266" spans="1:15" ht="33">
      <c r="A266" s="195" t="s">
        <v>443</v>
      </c>
      <c r="B266" s="196" t="s">
        <v>470</v>
      </c>
      <c r="C266" s="197">
        <v>250</v>
      </c>
      <c r="D266" s="198">
        <v>2.87</v>
      </c>
      <c r="E266" s="198">
        <v>5.46</v>
      </c>
      <c r="F266" s="198">
        <v>20.79</v>
      </c>
      <c r="G266" s="199">
        <v>144.1</v>
      </c>
      <c r="H266" s="198">
        <v>0.12</v>
      </c>
      <c r="I266" s="199">
        <v>16.5</v>
      </c>
      <c r="J266" s="198">
        <v>202.25</v>
      </c>
      <c r="K266" s="198">
        <v>2.4900000000000002</v>
      </c>
      <c r="L266" s="198">
        <v>18.88</v>
      </c>
      <c r="M266" s="198">
        <v>64.349999999999994</v>
      </c>
      <c r="N266" s="198">
        <v>24.27</v>
      </c>
      <c r="O266" s="198">
        <v>1.01</v>
      </c>
    </row>
    <row r="267" spans="1:15">
      <c r="A267" s="195" t="s">
        <v>467</v>
      </c>
      <c r="B267" s="196" t="s">
        <v>483</v>
      </c>
      <c r="C267" s="197">
        <v>100</v>
      </c>
      <c r="D267" s="198">
        <v>10.17</v>
      </c>
      <c r="E267" s="198">
        <v>10.58</v>
      </c>
      <c r="F267" s="198">
        <v>2.4300000000000002</v>
      </c>
      <c r="G267" s="198">
        <v>146.22999999999999</v>
      </c>
      <c r="H267" s="198">
        <v>0.09</v>
      </c>
      <c r="I267" s="198">
        <v>3.06</v>
      </c>
      <c r="J267" s="199">
        <v>386.1</v>
      </c>
      <c r="K267" s="199">
        <v>4.7</v>
      </c>
      <c r="L267" s="199">
        <v>35.299999999999997</v>
      </c>
      <c r="M267" s="198">
        <v>164.16</v>
      </c>
      <c r="N267" s="198">
        <v>43.18</v>
      </c>
      <c r="O267" s="198">
        <v>0.76</v>
      </c>
    </row>
    <row r="268" spans="1:15">
      <c r="A268" s="195" t="s">
        <v>445</v>
      </c>
      <c r="B268" s="196" t="s">
        <v>346</v>
      </c>
      <c r="C268" s="197">
        <v>180</v>
      </c>
      <c r="D268" s="198">
        <v>3.72</v>
      </c>
      <c r="E268" s="198">
        <v>3.12</v>
      </c>
      <c r="F268" s="198">
        <v>30.32</v>
      </c>
      <c r="G268" s="198">
        <v>164.63</v>
      </c>
      <c r="H268" s="198">
        <v>0.23</v>
      </c>
      <c r="I268" s="199">
        <v>37.200000000000003</v>
      </c>
      <c r="J268" s="198">
        <v>21.59</v>
      </c>
      <c r="K268" s="198">
        <v>0.23</v>
      </c>
      <c r="L268" s="198">
        <v>20.95</v>
      </c>
      <c r="M268" s="198">
        <v>108.82</v>
      </c>
      <c r="N268" s="198">
        <v>42.91</v>
      </c>
      <c r="O268" s="198">
        <v>1.69</v>
      </c>
    </row>
    <row r="269" spans="1:15">
      <c r="A269" s="195" t="s">
        <v>293</v>
      </c>
      <c r="B269" s="196" t="s">
        <v>530</v>
      </c>
      <c r="C269" s="197">
        <v>200</v>
      </c>
      <c r="D269" s="198">
        <v>0.59</v>
      </c>
      <c r="E269" s="198">
        <v>0.05</v>
      </c>
      <c r="F269" s="198">
        <v>18.579999999999998</v>
      </c>
      <c r="G269" s="198">
        <v>77.94</v>
      </c>
      <c r="H269" s="198">
        <v>0.02</v>
      </c>
      <c r="I269" s="199">
        <v>0.6</v>
      </c>
      <c r="J269" s="200"/>
      <c r="K269" s="198">
        <v>0.83</v>
      </c>
      <c r="L269" s="198">
        <v>24.33</v>
      </c>
      <c r="M269" s="199">
        <v>21.9</v>
      </c>
      <c r="N269" s="198">
        <v>15.75</v>
      </c>
      <c r="O269" s="198">
        <v>0.51</v>
      </c>
    </row>
    <row r="270" spans="1:15">
      <c r="A270" s="195"/>
      <c r="B270" s="196" t="s">
        <v>57</v>
      </c>
      <c r="C270" s="197">
        <v>40</v>
      </c>
      <c r="D270" s="198">
        <v>3.16</v>
      </c>
      <c r="E270" s="199">
        <v>0.4</v>
      </c>
      <c r="F270" s="198">
        <v>19.32</v>
      </c>
      <c r="G270" s="197">
        <v>94</v>
      </c>
      <c r="H270" s="198">
        <v>0.06</v>
      </c>
      <c r="I270" s="200"/>
      <c r="J270" s="200"/>
      <c r="K270" s="198">
        <v>0.52</v>
      </c>
      <c r="L270" s="199">
        <v>9.1999999999999993</v>
      </c>
      <c r="M270" s="199">
        <v>34.799999999999997</v>
      </c>
      <c r="N270" s="199">
        <v>13.2</v>
      </c>
      <c r="O270" s="199">
        <v>0.8</v>
      </c>
    </row>
    <row r="271" spans="1:15">
      <c r="A271" s="195"/>
      <c r="B271" s="196" t="s">
        <v>324</v>
      </c>
      <c r="C271" s="197">
        <v>50</v>
      </c>
      <c r="D271" s="199">
        <v>3.3</v>
      </c>
      <c r="E271" s="199">
        <v>0.6</v>
      </c>
      <c r="F271" s="198">
        <v>19.82</v>
      </c>
      <c r="G271" s="197">
        <v>99</v>
      </c>
      <c r="H271" s="198">
        <v>0.09</v>
      </c>
      <c r="I271" s="200"/>
      <c r="J271" s="200"/>
      <c r="K271" s="199">
        <v>0.7</v>
      </c>
      <c r="L271" s="199">
        <v>14.5</v>
      </c>
      <c r="M271" s="197">
        <v>75</v>
      </c>
      <c r="N271" s="199">
        <v>23.5</v>
      </c>
      <c r="O271" s="198">
        <v>1.95</v>
      </c>
    </row>
    <row r="272" spans="1:15">
      <c r="A272" s="250" t="s">
        <v>40</v>
      </c>
      <c r="B272" s="250"/>
      <c r="C272" s="201">
        <v>920</v>
      </c>
      <c r="D272" s="198">
        <v>25.59</v>
      </c>
      <c r="E272" s="198">
        <v>29.03</v>
      </c>
      <c r="F272" s="198">
        <v>118.28</v>
      </c>
      <c r="G272" s="198">
        <v>840.07</v>
      </c>
      <c r="H272" s="198">
        <v>0.64</v>
      </c>
      <c r="I272" s="198">
        <v>81.96</v>
      </c>
      <c r="J272" s="198">
        <v>944.77</v>
      </c>
      <c r="K272" s="198">
        <v>13.27</v>
      </c>
      <c r="L272" s="198">
        <v>155.97999999999999</v>
      </c>
      <c r="M272" s="199">
        <v>509.2</v>
      </c>
      <c r="N272" s="198">
        <v>181.13</v>
      </c>
      <c r="O272" s="198">
        <v>7.27</v>
      </c>
    </row>
    <row r="273" spans="1:15">
      <c r="A273" s="251" t="s">
        <v>14</v>
      </c>
      <c r="B273" s="251"/>
      <c r="C273" s="251"/>
      <c r="D273" s="251"/>
      <c r="E273" s="251"/>
      <c r="F273" s="251"/>
      <c r="G273" s="251"/>
      <c r="H273" s="251"/>
      <c r="I273" s="251"/>
      <c r="J273" s="251"/>
      <c r="K273" s="251"/>
      <c r="L273" s="251"/>
      <c r="M273" s="251"/>
      <c r="N273" s="251"/>
      <c r="O273" s="251"/>
    </row>
    <row r="274" spans="1:15">
      <c r="A274" s="195" t="s">
        <v>439</v>
      </c>
      <c r="B274" s="196" t="s">
        <v>289</v>
      </c>
      <c r="C274" s="197">
        <v>100</v>
      </c>
      <c r="D274" s="198">
        <v>8.34</v>
      </c>
      <c r="E274" s="199">
        <v>9.8000000000000007</v>
      </c>
      <c r="F274" s="198">
        <v>55.44</v>
      </c>
      <c r="G274" s="197">
        <v>343</v>
      </c>
      <c r="H274" s="199">
        <v>0.2</v>
      </c>
      <c r="I274" s="200"/>
      <c r="J274" s="198">
        <v>0.18</v>
      </c>
      <c r="K274" s="198">
        <v>3.76</v>
      </c>
      <c r="L274" s="197">
        <v>103</v>
      </c>
      <c r="M274" s="198">
        <v>106.82</v>
      </c>
      <c r="N274" s="199">
        <v>43.8</v>
      </c>
      <c r="O274" s="198">
        <v>1.84</v>
      </c>
    </row>
    <row r="275" spans="1:15">
      <c r="A275" s="195"/>
      <c r="B275" s="196" t="s">
        <v>278</v>
      </c>
      <c r="C275" s="197">
        <v>200</v>
      </c>
      <c r="D275" s="197">
        <v>1</v>
      </c>
      <c r="E275" s="199">
        <v>0.2</v>
      </c>
      <c r="F275" s="199">
        <v>20.2</v>
      </c>
      <c r="G275" s="197">
        <v>92</v>
      </c>
      <c r="H275" s="198">
        <v>0.02</v>
      </c>
      <c r="I275" s="197">
        <v>4</v>
      </c>
      <c r="J275" s="200"/>
      <c r="K275" s="199">
        <v>0.2</v>
      </c>
      <c r="L275" s="197">
        <v>14</v>
      </c>
      <c r="M275" s="197">
        <v>14</v>
      </c>
      <c r="N275" s="197">
        <v>8</v>
      </c>
      <c r="O275" s="199">
        <v>2.8</v>
      </c>
    </row>
    <row r="276" spans="1:15">
      <c r="A276" s="250" t="s">
        <v>330</v>
      </c>
      <c r="B276" s="250"/>
      <c r="C276" s="201">
        <v>300</v>
      </c>
      <c r="D276" s="198">
        <v>9.34</v>
      </c>
      <c r="E276" s="198">
        <v>10</v>
      </c>
      <c r="F276" s="198">
        <v>75.64</v>
      </c>
      <c r="G276" s="197">
        <v>435</v>
      </c>
      <c r="H276" s="198">
        <v>0.22</v>
      </c>
      <c r="I276" s="197">
        <v>4</v>
      </c>
      <c r="J276" s="198">
        <v>0.18</v>
      </c>
      <c r="K276" s="198">
        <v>3.96</v>
      </c>
      <c r="L276" s="197">
        <v>117</v>
      </c>
      <c r="M276" s="198">
        <v>120.82</v>
      </c>
      <c r="N276" s="199">
        <v>51.8</v>
      </c>
      <c r="O276" s="198">
        <v>4.6399999999999997</v>
      </c>
    </row>
    <row r="277" spans="1:15">
      <c r="A277" s="250" t="s">
        <v>41</v>
      </c>
      <c r="B277" s="250"/>
      <c r="C277" s="202">
        <v>1890</v>
      </c>
      <c r="D277" s="198">
        <v>70.28</v>
      </c>
      <c r="E277" s="198">
        <v>59.5</v>
      </c>
      <c r="F277" s="198">
        <v>278.98</v>
      </c>
      <c r="G277" s="198">
        <v>1951.78</v>
      </c>
      <c r="H277" s="198">
        <v>1.37</v>
      </c>
      <c r="I277" s="198">
        <v>102.54</v>
      </c>
      <c r="J277" s="199">
        <v>949.7</v>
      </c>
      <c r="K277" s="198">
        <v>24.51</v>
      </c>
      <c r="L277" s="198">
        <v>350.59</v>
      </c>
      <c r="M277" s="199">
        <v>1142.0999999999999</v>
      </c>
      <c r="N277" s="198">
        <v>426.49</v>
      </c>
      <c r="O277" s="198">
        <v>25.68</v>
      </c>
    </row>
  </sheetData>
  <mergeCells count="181">
    <mergeCell ref="A190:B190"/>
    <mergeCell ref="A191:O191"/>
    <mergeCell ref="A182:O182"/>
    <mergeCell ref="H197:I197"/>
    <mergeCell ref="J197:O197"/>
    <mergeCell ref="A194:B194"/>
    <mergeCell ref="A195:B195"/>
    <mergeCell ref="A208:B208"/>
    <mergeCell ref="A209:O209"/>
    <mergeCell ref="J196:O196"/>
    <mergeCell ref="A125:B125"/>
    <mergeCell ref="A126:O126"/>
    <mergeCell ref="J168:O168"/>
    <mergeCell ref="A162:B162"/>
    <mergeCell ref="A163:O163"/>
    <mergeCell ref="A166:B166"/>
    <mergeCell ref="A167:B167"/>
    <mergeCell ref="A181:B181"/>
    <mergeCell ref="L172:O172"/>
    <mergeCell ref="A175:O175"/>
    <mergeCell ref="A172:A173"/>
    <mergeCell ref="B172:B173"/>
    <mergeCell ref="C172:C173"/>
    <mergeCell ref="D172:F172"/>
    <mergeCell ref="G172:G173"/>
    <mergeCell ref="H172:K172"/>
    <mergeCell ref="A134:B134"/>
    <mergeCell ref="A135:O135"/>
    <mergeCell ref="A138:B138"/>
    <mergeCell ref="A139:B139"/>
    <mergeCell ref="A152:B152"/>
    <mergeCell ref="A153:O153"/>
    <mergeCell ref="L144:O144"/>
    <mergeCell ref="A147:O147"/>
    <mergeCell ref="A99:O99"/>
    <mergeCell ref="J113:O113"/>
    <mergeCell ref="A107:B107"/>
    <mergeCell ref="A108:O108"/>
    <mergeCell ref="A111:B111"/>
    <mergeCell ref="A112:B112"/>
    <mergeCell ref="L117:O117"/>
    <mergeCell ref="A120:O120"/>
    <mergeCell ref="A117:A118"/>
    <mergeCell ref="B117:B118"/>
    <mergeCell ref="C117:C118"/>
    <mergeCell ref="D117:F117"/>
    <mergeCell ref="G117:G118"/>
    <mergeCell ref="H117:K117"/>
    <mergeCell ref="A71:B71"/>
    <mergeCell ref="A72:O72"/>
    <mergeCell ref="L62:O62"/>
    <mergeCell ref="A65:O65"/>
    <mergeCell ref="A62:A63"/>
    <mergeCell ref="B62:B63"/>
    <mergeCell ref="C62:C63"/>
    <mergeCell ref="D62:F62"/>
    <mergeCell ref="G62:G63"/>
    <mergeCell ref="H62:K62"/>
    <mergeCell ref="A43:B43"/>
    <mergeCell ref="A44:O44"/>
    <mergeCell ref="A52:B52"/>
    <mergeCell ref="A53:O53"/>
    <mergeCell ref="A56:B56"/>
    <mergeCell ref="J58:O58"/>
    <mergeCell ref="A57:B57"/>
    <mergeCell ref="H58:I58"/>
    <mergeCell ref="H59:I59"/>
    <mergeCell ref="J59:O59"/>
    <mergeCell ref="A2:O2"/>
    <mergeCell ref="H3:I3"/>
    <mergeCell ref="J3:O3"/>
    <mergeCell ref="H4:I4"/>
    <mergeCell ref="J4:O4"/>
    <mergeCell ref="A16:B16"/>
    <mergeCell ref="A25:O25"/>
    <mergeCell ref="A24:B24"/>
    <mergeCell ref="A17:O17"/>
    <mergeCell ref="L7:O7"/>
    <mergeCell ref="A10:O10"/>
    <mergeCell ref="A7:A8"/>
    <mergeCell ref="B7:B8"/>
    <mergeCell ref="C7:C8"/>
    <mergeCell ref="D7:F7"/>
    <mergeCell ref="G7:G8"/>
    <mergeCell ref="H7:K7"/>
    <mergeCell ref="A273:O273"/>
    <mergeCell ref="A276:B276"/>
    <mergeCell ref="A277:B277"/>
    <mergeCell ref="A272:B272"/>
    <mergeCell ref="A263:B263"/>
    <mergeCell ref="A264:O264"/>
    <mergeCell ref="L254:O254"/>
    <mergeCell ref="A257:O257"/>
    <mergeCell ref="A254:A255"/>
    <mergeCell ref="B254:B255"/>
    <mergeCell ref="C254:C255"/>
    <mergeCell ref="D254:F254"/>
    <mergeCell ref="G254:G255"/>
    <mergeCell ref="H254:K254"/>
    <mergeCell ref="H144:K144"/>
    <mergeCell ref="A84:B84"/>
    <mergeCell ref="J85:O85"/>
    <mergeCell ref="A79:B79"/>
    <mergeCell ref="H85:I85"/>
    <mergeCell ref="H86:I86"/>
    <mergeCell ref="J86:O86"/>
    <mergeCell ref="H113:I113"/>
    <mergeCell ref="H114:I114"/>
    <mergeCell ref="J114:O114"/>
    <mergeCell ref="H140:I140"/>
    <mergeCell ref="H141:I141"/>
    <mergeCell ref="J141:O141"/>
    <mergeCell ref="A80:O80"/>
    <mergeCell ref="A83:B83"/>
    <mergeCell ref="L89:O89"/>
    <mergeCell ref="A92:O92"/>
    <mergeCell ref="A89:A90"/>
    <mergeCell ref="B89:B90"/>
    <mergeCell ref="C89:C90"/>
    <mergeCell ref="D89:F89"/>
    <mergeCell ref="G89:G90"/>
    <mergeCell ref="H89:K89"/>
    <mergeCell ref="A98:B98"/>
    <mergeCell ref="H30:I30"/>
    <mergeCell ref="A28:B28"/>
    <mergeCell ref="A29:B29"/>
    <mergeCell ref="J30:O30"/>
    <mergeCell ref="H168:I168"/>
    <mergeCell ref="J140:O140"/>
    <mergeCell ref="H169:I169"/>
    <mergeCell ref="J169:O169"/>
    <mergeCell ref="H196:I196"/>
    <mergeCell ref="A37:O37"/>
    <mergeCell ref="A34:A35"/>
    <mergeCell ref="B34:B35"/>
    <mergeCell ref="C34:C35"/>
    <mergeCell ref="D34:F34"/>
    <mergeCell ref="G34:G35"/>
    <mergeCell ref="H34:K34"/>
    <mergeCell ref="H31:I31"/>
    <mergeCell ref="J31:O31"/>
    <mergeCell ref="L34:O34"/>
    <mergeCell ref="A144:A145"/>
    <mergeCell ref="B144:B145"/>
    <mergeCell ref="C144:C145"/>
    <mergeCell ref="D144:F144"/>
    <mergeCell ref="G144:G145"/>
    <mergeCell ref="J224:O224"/>
    <mergeCell ref="A237:O237"/>
    <mergeCell ref="L227:O227"/>
    <mergeCell ref="A230:O230"/>
    <mergeCell ref="A227:A228"/>
    <mergeCell ref="B227:B228"/>
    <mergeCell ref="C227:C228"/>
    <mergeCell ref="D227:F227"/>
    <mergeCell ref="G227:G228"/>
    <mergeCell ref="H227:K227"/>
    <mergeCell ref="H250:I250"/>
    <mergeCell ref="J223:O223"/>
    <mergeCell ref="A221:B221"/>
    <mergeCell ref="A222:B222"/>
    <mergeCell ref="A217:B217"/>
    <mergeCell ref="A218:O218"/>
    <mergeCell ref="H251:I251"/>
    <mergeCell ref="J251:O251"/>
    <mergeCell ref="L200:O200"/>
    <mergeCell ref="A203:O203"/>
    <mergeCell ref="A200:A201"/>
    <mergeCell ref="B200:B201"/>
    <mergeCell ref="C200:C201"/>
    <mergeCell ref="D200:F200"/>
    <mergeCell ref="G200:G201"/>
    <mergeCell ref="H200:K200"/>
    <mergeCell ref="A245:O245"/>
    <mergeCell ref="A248:B248"/>
    <mergeCell ref="A249:B249"/>
    <mergeCell ref="J250:O250"/>
    <mergeCell ref="A244:B244"/>
    <mergeCell ref="A236:B236"/>
    <mergeCell ref="H223:I223"/>
    <mergeCell ref="H224:I22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landscape" horizontalDpi="300" verticalDpi="300" r:id="rId1"/>
  <rowBreaks count="9" manualBreakCount="9">
    <brk id="29" max="14" man="1"/>
    <brk id="57" max="14" man="1"/>
    <brk id="84" max="14" man="1"/>
    <brk id="112" max="14" man="1"/>
    <brk id="139" max="14" man="1"/>
    <brk id="167" max="14" man="1"/>
    <brk id="195" max="14" man="1"/>
    <brk id="222" max="14" man="1"/>
    <brk id="24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21"/>
  <sheetViews>
    <sheetView view="pageBreakPreview" zoomScale="60" workbookViewId="0">
      <selection activeCell="A13" sqref="A13:P13"/>
    </sheetView>
  </sheetViews>
  <sheetFormatPr defaultColWidth="9.33203125" defaultRowHeight="16.5"/>
  <cols>
    <col min="1" max="2" width="9.33203125" style="176" customWidth="1"/>
    <col min="3" max="3" width="25.5" style="176" customWidth="1"/>
    <col min="4" max="6" width="9.33203125" style="176" customWidth="1"/>
    <col min="7" max="7" width="11.33203125" style="176" customWidth="1"/>
    <col min="8" max="8" width="11.5" style="176" customWidth="1"/>
    <col min="9" max="10" width="9.33203125" style="176" customWidth="1"/>
    <col min="11" max="11" width="13.5" style="176" customWidth="1"/>
    <col min="12" max="12" width="9.33203125" style="176" customWidth="1"/>
    <col min="13" max="13" width="11.83203125" style="176" customWidth="1"/>
    <col min="14" max="14" width="11.33203125" style="176" customWidth="1"/>
    <col min="15" max="15" width="11.83203125" style="176" customWidth="1"/>
    <col min="16" max="1024" width="9.33203125" style="176" customWidth="1"/>
    <col min="1025" max="16384" width="9.33203125" style="176"/>
  </cols>
  <sheetData>
    <row r="1" spans="1:16">
      <c r="P1" s="179" t="s">
        <v>46</v>
      </c>
    </row>
    <row r="2" spans="1:16" ht="33" customHeight="1">
      <c r="A2" s="263" t="s">
        <v>535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</row>
    <row r="4" spans="1:16" ht="16.5" customHeight="1">
      <c r="A4" s="264"/>
      <c r="B4" s="264"/>
      <c r="C4" s="264"/>
      <c r="D4" s="264" t="s">
        <v>21</v>
      </c>
      <c r="E4" s="264" t="s">
        <v>22</v>
      </c>
      <c r="F4" s="264"/>
      <c r="G4" s="264"/>
      <c r="H4" s="264" t="s">
        <v>23</v>
      </c>
      <c r="I4" s="264" t="s">
        <v>24</v>
      </c>
      <c r="J4" s="264"/>
      <c r="K4" s="264"/>
      <c r="L4" s="264"/>
      <c r="M4" s="264" t="s">
        <v>25</v>
      </c>
      <c r="N4" s="264"/>
      <c r="O4" s="264"/>
      <c r="P4" s="264"/>
    </row>
    <row r="5" spans="1:16">
      <c r="A5" s="264"/>
      <c r="B5" s="264"/>
      <c r="C5" s="264"/>
      <c r="D5" s="264"/>
      <c r="E5" s="207" t="s">
        <v>26</v>
      </c>
      <c r="F5" s="207" t="s">
        <v>27</v>
      </c>
      <c r="G5" s="207" t="s">
        <v>28</v>
      </c>
      <c r="H5" s="264"/>
      <c r="I5" s="207" t="s">
        <v>29</v>
      </c>
      <c r="J5" s="207" t="s">
        <v>30</v>
      </c>
      <c r="K5" s="207" t="s">
        <v>31</v>
      </c>
      <c r="L5" s="207" t="s">
        <v>32</v>
      </c>
      <c r="M5" s="207" t="s">
        <v>33</v>
      </c>
      <c r="N5" s="207" t="s">
        <v>34</v>
      </c>
      <c r="O5" s="207" t="s">
        <v>35</v>
      </c>
      <c r="P5" s="207" t="s">
        <v>36</v>
      </c>
    </row>
    <row r="6" spans="1:16">
      <c r="A6" s="260" t="s">
        <v>269</v>
      </c>
      <c r="B6" s="260"/>
      <c r="C6" s="260"/>
      <c r="D6" s="208">
        <v>6440</v>
      </c>
      <c r="E6" s="209">
        <v>299.57</v>
      </c>
      <c r="F6" s="209">
        <v>186.28</v>
      </c>
      <c r="G6" s="209">
        <v>878.08</v>
      </c>
      <c r="H6" s="210">
        <v>6481.1</v>
      </c>
      <c r="I6" s="209">
        <v>4.16</v>
      </c>
      <c r="J6" s="209">
        <v>214.62</v>
      </c>
      <c r="K6" s="210">
        <v>3811.36</v>
      </c>
      <c r="L6" s="209">
        <v>46.77</v>
      </c>
      <c r="M6" s="210">
        <v>1263.6300000000001</v>
      </c>
      <c r="N6" s="210">
        <v>4028.9</v>
      </c>
      <c r="O6" s="210">
        <v>1138.8800000000001</v>
      </c>
      <c r="P6" s="209">
        <v>83.84</v>
      </c>
    </row>
    <row r="7" spans="1:16">
      <c r="A7" s="260" t="s">
        <v>47</v>
      </c>
      <c r="B7" s="260"/>
      <c r="C7" s="260"/>
      <c r="D7" s="211">
        <v>644</v>
      </c>
      <c r="E7" s="209">
        <v>29.96</v>
      </c>
      <c r="F7" s="209">
        <v>18.63</v>
      </c>
      <c r="G7" s="209">
        <v>87.81</v>
      </c>
      <c r="H7" s="209">
        <v>648.11</v>
      </c>
      <c r="I7" s="209">
        <v>0.42</v>
      </c>
      <c r="J7" s="209">
        <v>21.46</v>
      </c>
      <c r="K7" s="209">
        <v>381.14</v>
      </c>
      <c r="L7" s="209">
        <v>4.68</v>
      </c>
      <c r="M7" s="209">
        <v>126.36</v>
      </c>
      <c r="N7" s="209">
        <v>402.89</v>
      </c>
      <c r="O7" s="209">
        <v>113.89</v>
      </c>
      <c r="P7" s="209">
        <v>8.3800000000000008</v>
      </c>
    </row>
    <row r="8" spans="1:16">
      <c r="A8" s="260" t="s">
        <v>270</v>
      </c>
      <c r="B8" s="260"/>
      <c r="C8" s="260"/>
      <c r="D8" s="212"/>
      <c r="E8" s="213">
        <v>33</v>
      </c>
      <c r="F8" s="213">
        <v>20</v>
      </c>
      <c r="G8" s="213">
        <v>23</v>
      </c>
      <c r="H8" s="213">
        <v>24</v>
      </c>
      <c r="I8" s="213">
        <v>30</v>
      </c>
      <c r="J8" s="213">
        <v>31</v>
      </c>
      <c r="K8" s="213">
        <v>42</v>
      </c>
      <c r="L8" s="213">
        <v>39</v>
      </c>
      <c r="M8" s="213">
        <v>11</v>
      </c>
      <c r="N8" s="213">
        <v>34</v>
      </c>
      <c r="O8" s="213">
        <v>38</v>
      </c>
      <c r="P8" s="213">
        <v>47</v>
      </c>
    </row>
    <row r="9" spans="1:16">
      <c r="A9" s="261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>
      <c r="A10" s="260" t="s">
        <v>48</v>
      </c>
      <c r="B10" s="260"/>
      <c r="C10" s="260"/>
      <c r="D10" s="208">
        <v>9350</v>
      </c>
      <c r="E10" s="209">
        <v>378.25</v>
      </c>
      <c r="F10" s="209">
        <v>302.89</v>
      </c>
      <c r="G10" s="210">
        <v>1267.1500000000001</v>
      </c>
      <c r="H10" s="210">
        <v>9369.92</v>
      </c>
      <c r="I10" s="209">
        <v>10.29</v>
      </c>
      <c r="J10" s="209">
        <v>593.63</v>
      </c>
      <c r="K10" s="210">
        <v>10680.68</v>
      </c>
      <c r="L10" s="209">
        <v>98.38</v>
      </c>
      <c r="M10" s="210">
        <v>1432.02</v>
      </c>
      <c r="N10" s="210">
        <v>5561</v>
      </c>
      <c r="O10" s="210">
        <v>1818.32</v>
      </c>
      <c r="P10" s="209">
        <v>98.55</v>
      </c>
    </row>
    <row r="11" spans="1:16">
      <c r="A11" s="260" t="s">
        <v>47</v>
      </c>
      <c r="B11" s="260"/>
      <c r="C11" s="260"/>
      <c r="D11" s="211">
        <v>935</v>
      </c>
      <c r="E11" s="209">
        <v>37.83</v>
      </c>
      <c r="F11" s="209">
        <v>30.29</v>
      </c>
      <c r="G11" s="209">
        <v>126.72</v>
      </c>
      <c r="H11" s="209">
        <v>936.99</v>
      </c>
      <c r="I11" s="209">
        <v>1.03</v>
      </c>
      <c r="J11" s="209">
        <v>59.36</v>
      </c>
      <c r="K11" s="210">
        <v>1068.07</v>
      </c>
      <c r="L11" s="209">
        <v>9.84</v>
      </c>
      <c r="M11" s="209">
        <v>143.19999999999999</v>
      </c>
      <c r="N11" s="209">
        <v>556.1</v>
      </c>
      <c r="O11" s="209">
        <v>181.83</v>
      </c>
      <c r="P11" s="209">
        <v>9.86</v>
      </c>
    </row>
    <row r="12" spans="1:16">
      <c r="A12" s="260" t="s">
        <v>270</v>
      </c>
      <c r="B12" s="260"/>
      <c r="C12" s="260"/>
      <c r="D12" s="212"/>
      <c r="E12" s="213">
        <v>42</v>
      </c>
      <c r="F12" s="213">
        <v>33</v>
      </c>
      <c r="G12" s="213">
        <v>33</v>
      </c>
      <c r="H12" s="213">
        <v>34</v>
      </c>
      <c r="I12" s="213">
        <v>74</v>
      </c>
      <c r="J12" s="213">
        <v>85</v>
      </c>
      <c r="K12" s="213">
        <v>119</v>
      </c>
      <c r="L12" s="213">
        <v>82</v>
      </c>
      <c r="M12" s="213">
        <v>12</v>
      </c>
      <c r="N12" s="213">
        <v>46</v>
      </c>
      <c r="O12" s="213">
        <v>61</v>
      </c>
      <c r="P12" s="213">
        <v>55</v>
      </c>
    </row>
    <row r="13" spans="1:16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</row>
    <row r="14" spans="1:16">
      <c r="A14" s="260" t="s">
        <v>484</v>
      </c>
      <c r="B14" s="260"/>
      <c r="C14" s="260"/>
      <c r="D14" s="208" t="s">
        <v>541</v>
      </c>
      <c r="E14" s="209">
        <v>90.5</v>
      </c>
      <c r="F14" s="209">
        <v>98.86</v>
      </c>
      <c r="G14" s="209">
        <v>684.9</v>
      </c>
      <c r="H14" s="210" t="s">
        <v>542</v>
      </c>
      <c r="I14" s="209">
        <v>2.14</v>
      </c>
      <c r="J14" s="209">
        <v>9.5</v>
      </c>
      <c r="K14" s="209">
        <v>56.9</v>
      </c>
      <c r="L14" s="209">
        <v>29.3</v>
      </c>
      <c r="M14" s="210" t="s">
        <v>543</v>
      </c>
      <c r="N14" s="210" t="s">
        <v>544</v>
      </c>
      <c r="O14" s="209">
        <v>631</v>
      </c>
      <c r="P14" s="209">
        <v>33</v>
      </c>
    </row>
    <row r="15" spans="1:16">
      <c r="A15" s="260" t="s">
        <v>47</v>
      </c>
      <c r="B15" s="260"/>
      <c r="C15" s="260"/>
      <c r="D15" s="211">
        <v>300</v>
      </c>
      <c r="E15" s="209">
        <v>9.0500000000000007</v>
      </c>
      <c r="F15" s="209">
        <v>9.89</v>
      </c>
      <c r="G15" s="209">
        <v>68.489999999999995</v>
      </c>
      <c r="H15" s="209">
        <v>400.13</v>
      </c>
      <c r="I15" s="209">
        <v>0.21</v>
      </c>
      <c r="J15" s="209">
        <v>0.95</v>
      </c>
      <c r="K15" s="209">
        <v>5.69</v>
      </c>
      <c r="L15" s="209">
        <v>2.93</v>
      </c>
      <c r="M15" s="209">
        <v>182.78</v>
      </c>
      <c r="N15" s="209">
        <v>157.32</v>
      </c>
      <c r="O15" s="209">
        <v>63.1</v>
      </c>
      <c r="P15" s="209">
        <v>3.3</v>
      </c>
    </row>
    <row r="16" spans="1:16">
      <c r="A16" s="260" t="s">
        <v>270</v>
      </c>
      <c r="B16" s="260"/>
      <c r="C16" s="260"/>
      <c r="D16" s="212"/>
      <c r="E16" s="214">
        <v>0.1</v>
      </c>
      <c r="F16" s="214">
        <v>0.11</v>
      </c>
      <c r="G16" s="214">
        <v>0.18</v>
      </c>
      <c r="H16" s="214">
        <v>0.15</v>
      </c>
      <c r="I16" s="214">
        <v>0.15</v>
      </c>
      <c r="J16" s="214">
        <v>0.01</v>
      </c>
      <c r="K16" s="214">
        <v>0.01</v>
      </c>
      <c r="L16" s="214">
        <v>0.24</v>
      </c>
      <c r="M16" s="214">
        <v>0.15</v>
      </c>
      <c r="N16" s="214">
        <v>0.13</v>
      </c>
      <c r="O16" s="214">
        <v>0.21</v>
      </c>
      <c r="P16" s="214">
        <v>0.18</v>
      </c>
    </row>
    <row r="17" spans="1:16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</row>
    <row r="18" spans="1:16">
      <c r="A18" s="260" t="s">
        <v>271</v>
      </c>
      <c r="B18" s="260"/>
      <c r="C18" s="260"/>
      <c r="D18" s="208" t="s">
        <v>545</v>
      </c>
      <c r="E18" s="215">
        <v>768</v>
      </c>
      <c r="F18" s="215">
        <v>588</v>
      </c>
      <c r="G18" s="216" t="s">
        <v>546</v>
      </c>
      <c r="H18" s="216" t="s">
        <v>547</v>
      </c>
      <c r="I18" s="215">
        <v>17</v>
      </c>
      <c r="J18" s="215">
        <v>818</v>
      </c>
      <c r="K18" s="216" t="s">
        <v>548</v>
      </c>
      <c r="L18" s="215">
        <v>174</v>
      </c>
      <c r="M18" s="216" t="s">
        <v>549</v>
      </c>
      <c r="N18" s="216" t="s">
        <v>550</v>
      </c>
      <c r="O18" s="216" t="s">
        <v>551</v>
      </c>
      <c r="P18" s="215">
        <v>215</v>
      </c>
    </row>
    <row r="19" spans="1:16">
      <c r="A19" s="260" t="s">
        <v>272</v>
      </c>
      <c r="B19" s="260"/>
      <c r="C19" s="260"/>
      <c r="D19" s="208" t="s">
        <v>552</v>
      </c>
      <c r="E19" s="215">
        <v>77</v>
      </c>
      <c r="F19" s="215">
        <v>59</v>
      </c>
      <c r="G19" s="215">
        <v>283</v>
      </c>
      <c r="H19" s="216" t="s">
        <v>553</v>
      </c>
      <c r="I19" s="215">
        <v>2</v>
      </c>
      <c r="J19" s="215">
        <v>82</v>
      </c>
      <c r="K19" s="216" t="s">
        <v>554</v>
      </c>
      <c r="L19" s="215">
        <v>17</v>
      </c>
      <c r="M19" s="215">
        <v>452</v>
      </c>
      <c r="N19" s="216" t="s">
        <v>555</v>
      </c>
      <c r="O19" s="215">
        <v>359</v>
      </c>
      <c r="P19" s="215">
        <v>22</v>
      </c>
    </row>
    <row r="20" spans="1:16">
      <c r="A20" s="260" t="s">
        <v>270</v>
      </c>
      <c r="B20" s="260"/>
      <c r="C20" s="260"/>
      <c r="D20" s="212"/>
      <c r="E20" s="214">
        <v>0.85</v>
      </c>
      <c r="F20" s="214">
        <v>0.64</v>
      </c>
      <c r="G20" s="214">
        <v>0.74</v>
      </c>
      <c r="H20" s="214">
        <v>0.73</v>
      </c>
      <c r="I20" s="214">
        <v>1.19</v>
      </c>
      <c r="J20" s="214">
        <v>1.17</v>
      </c>
      <c r="K20" s="214">
        <v>1.62</v>
      </c>
      <c r="L20" s="214">
        <v>1.45</v>
      </c>
      <c r="M20" s="214">
        <v>0.38</v>
      </c>
      <c r="N20" s="214">
        <v>0.93</v>
      </c>
      <c r="O20" s="214">
        <v>1.2</v>
      </c>
      <c r="P20" s="214">
        <v>1.2</v>
      </c>
    </row>
    <row r="21" spans="1:16">
      <c r="A21" s="260" t="s">
        <v>273</v>
      </c>
      <c r="B21" s="260"/>
      <c r="C21" s="260"/>
      <c r="D21" s="212"/>
      <c r="E21" s="215">
        <v>90</v>
      </c>
      <c r="F21" s="215">
        <v>92</v>
      </c>
      <c r="G21" s="215">
        <v>383</v>
      </c>
      <c r="H21" s="216">
        <v>2720</v>
      </c>
      <c r="I21" s="215">
        <v>1</v>
      </c>
      <c r="J21" s="215">
        <v>70</v>
      </c>
      <c r="K21" s="215">
        <v>900</v>
      </c>
      <c r="L21" s="215">
        <v>12</v>
      </c>
      <c r="M21" s="216">
        <v>1200</v>
      </c>
      <c r="N21" s="216">
        <v>1200</v>
      </c>
      <c r="O21" s="215">
        <v>300</v>
      </c>
      <c r="P21" s="215">
        <v>18</v>
      </c>
    </row>
  </sheetData>
  <mergeCells count="23">
    <mergeCell ref="A2:P2"/>
    <mergeCell ref="A4:C5"/>
    <mergeCell ref="D4:D5"/>
    <mergeCell ref="E4:G4"/>
    <mergeCell ref="H4:H5"/>
    <mergeCell ref="I4:L4"/>
    <mergeCell ref="M4:P4"/>
    <mergeCell ref="A6:C6"/>
    <mergeCell ref="A7:C7"/>
    <mergeCell ref="A8:C8"/>
    <mergeCell ref="A10:C10"/>
    <mergeCell ref="A11:C11"/>
    <mergeCell ref="A18:C18"/>
    <mergeCell ref="A19:C19"/>
    <mergeCell ref="A21:C21"/>
    <mergeCell ref="A20:C20"/>
    <mergeCell ref="A9:P9"/>
    <mergeCell ref="A13:P13"/>
    <mergeCell ref="A17:P17"/>
    <mergeCell ref="A12:C12"/>
    <mergeCell ref="A14:C14"/>
    <mergeCell ref="A15:C15"/>
    <mergeCell ref="A16:C16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6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K49"/>
  <sheetViews>
    <sheetView view="pageBreakPreview" zoomScale="60" workbookViewId="0">
      <selection activeCell="I18" sqref="I18"/>
    </sheetView>
  </sheetViews>
  <sheetFormatPr defaultColWidth="9.33203125" defaultRowHeight="16.5"/>
  <cols>
    <col min="1" max="1" width="6" style="217" customWidth="1"/>
    <col min="2" max="2" width="16.6640625" style="217" customWidth="1"/>
    <col min="3" max="3" width="15" style="217" customWidth="1"/>
    <col min="4" max="4" width="10.5" style="217" customWidth="1"/>
    <col min="5" max="5" width="8.6640625" style="217" customWidth="1"/>
    <col min="6" max="6" width="11" style="217" customWidth="1"/>
    <col min="7" max="7" width="17" style="217" customWidth="1"/>
    <col min="8" max="8" width="5.6640625" style="217" customWidth="1"/>
    <col min="9" max="9" width="8" style="217" customWidth="1"/>
    <col min="10" max="10" width="6.6640625" style="217" customWidth="1"/>
    <col min="11" max="12" width="6.83203125" style="217" customWidth="1"/>
    <col min="13" max="13" width="5.6640625" style="217" customWidth="1"/>
    <col min="14" max="16" width="6.6640625" style="217" customWidth="1"/>
    <col min="17" max="17" width="5.6640625" style="217" customWidth="1"/>
    <col min="18" max="1025" width="10.5" style="218" customWidth="1"/>
    <col min="1026" max="16384" width="9.33203125" style="176"/>
  </cols>
  <sheetData>
    <row r="1" spans="1:17">
      <c r="P1" s="179" t="s">
        <v>49</v>
      </c>
    </row>
    <row r="2" spans="1:17" ht="30.75" customHeight="1">
      <c r="A2" s="272" t="s">
        <v>536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19"/>
    </row>
    <row r="3" spans="1:17" ht="6" customHeight="1"/>
    <row r="4" spans="1:17">
      <c r="A4" s="273" t="s">
        <v>273</v>
      </c>
      <c r="B4" s="273"/>
      <c r="C4" s="273"/>
      <c r="D4" s="220">
        <v>90</v>
      </c>
      <c r="E4" s="220">
        <v>92</v>
      </c>
      <c r="F4" s="220">
        <v>383</v>
      </c>
      <c r="G4" s="221">
        <v>2720</v>
      </c>
      <c r="H4" s="176"/>
      <c r="I4" s="176"/>
      <c r="J4" s="176"/>
      <c r="K4" s="176"/>
      <c r="L4" s="176"/>
      <c r="M4" s="176"/>
      <c r="N4" s="176"/>
      <c r="O4" s="176"/>
      <c r="P4" s="176"/>
    </row>
    <row r="5" spans="1:17" ht="8.25" customHeight="1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1:17">
      <c r="A6" s="266" t="s">
        <v>37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</row>
    <row r="7" spans="1:17" ht="16.5" customHeight="1">
      <c r="A7" s="267" t="s">
        <v>50</v>
      </c>
      <c r="B7" s="267"/>
      <c r="C7" s="267"/>
      <c r="D7" s="270" t="s">
        <v>22</v>
      </c>
      <c r="E7" s="270"/>
      <c r="F7" s="270"/>
      <c r="G7" s="267" t="s">
        <v>51</v>
      </c>
      <c r="H7" s="176"/>
      <c r="I7" s="265" t="s">
        <v>52</v>
      </c>
      <c r="J7" s="265"/>
      <c r="K7" s="265"/>
      <c r="L7" s="265"/>
      <c r="M7" s="176"/>
      <c r="N7" s="265" t="s">
        <v>53</v>
      </c>
      <c r="O7" s="265"/>
      <c r="P7" s="265"/>
    </row>
    <row r="8" spans="1:17">
      <c r="A8" s="268"/>
      <c r="B8" s="247"/>
      <c r="C8" s="269"/>
      <c r="D8" s="222" t="s">
        <v>26</v>
      </c>
      <c r="E8" s="222" t="s">
        <v>27</v>
      </c>
      <c r="F8" s="222" t="s">
        <v>28</v>
      </c>
      <c r="G8" s="271"/>
      <c r="H8" s="176"/>
      <c r="I8" s="223" t="s">
        <v>26</v>
      </c>
      <c r="J8" s="223" t="s">
        <v>27</v>
      </c>
      <c r="K8" s="223" t="s">
        <v>28</v>
      </c>
      <c r="L8" s="223" t="s">
        <v>54</v>
      </c>
      <c r="M8" s="176"/>
      <c r="N8" s="223" t="s">
        <v>26</v>
      </c>
      <c r="O8" s="223" t="s">
        <v>27</v>
      </c>
      <c r="P8" s="223" t="s">
        <v>28</v>
      </c>
    </row>
    <row r="9" spans="1:17">
      <c r="A9" s="265" t="s">
        <v>2</v>
      </c>
      <c r="B9" s="265"/>
      <c r="C9" s="265"/>
      <c r="D9" s="224">
        <v>31.44</v>
      </c>
      <c r="E9" s="224">
        <v>17.73</v>
      </c>
      <c r="F9" s="224">
        <v>96.62</v>
      </c>
      <c r="G9" s="224">
        <v>684.71</v>
      </c>
      <c r="H9" s="176"/>
      <c r="I9" s="225">
        <v>35</v>
      </c>
      <c r="J9" s="225">
        <v>19</v>
      </c>
      <c r="K9" s="225">
        <v>25</v>
      </c>
      <c r="L9" s="225">
        <v>25</v>
      </c>
      <c r="M9" s="176"/>
      <c r="N9" s="226">
        <v>18</v>
      </c>
      <c r="O9" s="226">
        <v>23</v>
      </c>
      <c r="P9" s="226">
        <v>56</v>
      </c>
    </row>
    <row r="10" spans="1:17">
      <c r="A10" s="265" t="s">
        <v>3</v>
      </c>
      <c r="B10" s="265"/>
      <c r="C10" s="265"/>
      <c r="D10" s="227">
        <v>26.1</v>
      </c>
      <c r="E10" s="224">
        <v>16.97</v>
      </c>
      <c r="F10" s="224">
        <v>94.47</v>
      </c>
      <c r="G10" s="224">
        <v>644.22</v>
      </c>
      <c r="H10" s="176"/>
      <c r="I10" s="225">
        <v>29</v>
      </c>
      <c r="J10" s="225">
        <v>18</v>
      </c>
      <c r="K10" s="225">
        <v>25</v>
      </c>
      <c r="L10" s="225">
        <v>24</v>
      </c>
      <c r="M10" s="176"/>
      <c r="N10" s="226">
        <v>16</v>
      </c>
      <c r="O10" s="226">
        <v>24</v>
      </c>
      <c r="P10" s="226">
        <v>59</v>
      </c>
    </row>
    <row r="11" spans="1:17">
      <c r="A11" s="265" t="s">
        <v>4</v>
      </c>
      <c r="B11" s="265"/>
      <c r="C11" s="265"/>
      <c r="D11" s="224">
        <v>32.04</v>
      </c>
      <c r="E11" s="224">
        <v>16.62</v>
      </c>
      <c r="F11" s="227">
        <v>78.900000000000006</v>
      </c>
      <c r="G11" s="224">
        <v>600.78</v>
      </c>
      <c r="H11" s="176"/>
      <c r="I11" s="225">
        <v>36</v>
      </c>
      <c r="J11" s="225">
        <v>18</v>
      </c>
      <c r="K11" s="225">
        <v>21</v>
      </c>
      <c r="L11" s="225">
        <v>22</v>
      </c>
      <c r="M11" s="176"/>
      <c r="N11" s="226">
        <v>21</v>
      </c>
      <c r="O11" s="226">
        <v>25</v>
      </c>
      <c r="P11" s="226">
        <v>53</v>
      </c>
    </row>
    <row r="12" spans="1:17">
      <c r="A12" s="265" t="s">
        <v>5</v>
      </c>
      <c r="B12" s="265"/>
      <c r="C12" s="265"/>
      <c r="D12" s="224">
        <v>24.52</v>
      </c>
      <c r="E12" s="224">
        <v>23.26</v>
      </c>
      <c r="F12" s="227">
        <v>67.8</v>
      </c>
      <c r="G12" s="227">
        <v>582.79999999999995</v>
      </c>
      <c r="H12" s="176"/>
      <c r="I12" s="225">
        <v>27</v>
      </c>
      <c r="J12" s="225">
        <v>25</v>
      </c>
      <c r="K12" s="225">
        <v>18</v>
      </c>
      <c r="L12" s="225">
        <v>21</v>
      </c>
      <c r="M12" s="176"/>
      <c r="N12" s="226">
        <v>17</v>
      </c>
      <c r="O12" s="226">
        <v>36</v>
      </c>
      <c r="P12" s="226">
        <v>47</v>
      </c>
    </row>
    <row r="13" spans="1:17">
      <c r="A13" s="265" t="s">
        <v>6</v>
      </c>
      <c r="B13" s="265"/>
      <c r="C13" s="265"/>
      <c r="D13" s="227">
        <v>35.299999999999997</v>
      </c>
      <c r="E13" s="224">
        <v>19.07</v>
      </c>
      <c r="F13" s="224">
        <v>89.71</v>
      </c>
      <c r="G13" s="224">
        <v>684.34</v>
      </c>
      <c r="H13" s="176"/>
      <c r="I13" s="225">
        <v>39</v>
      </c>
      <c r="J13" s="225">
        <v>21</v>
      </c>
      <c r="K13" s="225">
        <v>23</v>
      </c>
      <c r="L13" s="225">
        <v>25</v>
      </c>
      <c r="M13" s="176"/>
      <c r="N13" s="226">
        <v>21</v>
      </c>
      <c r="O13" s="226">
        <v>25</v>
      </c>
      <c r="P13" s="226">
        <v>52</v>
      </c>
    </row>
    <row r="14" spans="1:17">
      <c r="A14" s="265" t="s">
        <v>7</v>
      </c>
      <c r="B14" s="265"/>
      <c r="C14" s="265"/>
      <c r="D14" s="224">
        <v>31.23</v>
      </c>
      <c r="E14" s="227">
        <v>16.7</v>
      </c>
      <c r="F14" s="224">
        <v>96.17</v>
      </c>
      <c r="G14" s="224">
        <v>666.75</v>
      </c>
      <c r="H14" s="176"/>
      <c r="I14" s="225">
        <v>35</v>
      </c>
      <c r="J14" s="225">
        <v>18</v>
      </c>
      <c r="K14" s="225">
        <v>25</v>
      </c>
      <c r="L14" s="225">
        <v>25</v>
      </c>
      <c r="M14" s="176"/>
      <c r="N14" s="226">
        <v>19</v>
      </c>
      <c r="O14" s="226">
        <v>23</v>
      </c>
      <c r="P14" s="226">
        <v>58</v>
      </c>
    </row>
    <row r="15" spans="1:17">
      <c r="A15" s="265" t="s">
        <v>8</v>
      </c>
      <c r="B15" s="265"/>
      <c r="C15" s="265"/>
      <c r="D15" s="224">
        <v>23.63</v>
      </c>
      <c r="E15" s="224">
        <v>15.29</v>
      </c>
      <c r="F15" s="224">
        <v>74.63</v>
      </c>
      <c r="G15" s="224">
        <v>541.80999999999995</v>
      </c>
      <c r="H15" s="176"/>
      <c r="I15" s="225">
        <v>26</v>
      </c>
      <c r="J15" s="225">
        <v>17</v>
      </c>
      <c r="K15" s="225">
        <v>19</v>
      </c>
      <c r="L15" s="225">
        <v>20</v>
      </c>
      <c r="M15" s="176"/>
      <c r="N15" s="226">
        <v>17</v>
      </c>
      <c r="O15" s="226">
        <v>25</v>
      </c>
      <c r="P15" s="226">
        <v>55</v>
      </c>
    </row>
    <row r="16" spans="1:17">
      <c r="A16" s="265" t="s">
        <v>9</v>
      </c>
      <c r="B16" s="265"/>
      <c r="C16" s="265"/>
      <c r="D16" s="224">
        <v>35.74</v>
      </c>
      <c r="E16" s="227">
        <v>18.7</v>
      </c>
      <c r="F16" s="224">
        <v>95.75</v>
      </c>
      <c r="G16" s="224">
        <v>710.48</v>
      </c>
      <c r="H16" s="176"/>
      <c r="I16" s="225">
        <v>40</v>
      </c>
      <c r="J16" s="225">
        <v>20</v>
      </c>
      <c r="K16" s="225">
        <v>25</v>
      </c>
      <c r="L16" s="225">
        <v>26</v>
      </c>
      <c r="M16" s="176"/>
      <c r="N16" s="226">
        <v>20</v>
      </c>
      <c r="O16" s="226">
        <v>24</v>
      </c>
      <c r="P16" s="226">
        <v>54</v>
      </c>
    </row>
    <row r="17" spans="1:16">
      <c r="A17" s="265" t="s">
        <v>10</v>
      </c>
      <c r="B17" s="265"/>
      <c r="C17" s="265"/>
      <c r="D17" s="224">
        <v>24.22</v>
      </c>
      <c r="E17" s="224">
        <v>21.47</v>
      </c>
      <c r="F17" s="224">
        <v>98.97</v>
      </c>
      <c r="G17" s="227">
        <v>688.5</v>
      </c>
      <c r="H17" s="176"/>
      <c r="I17" s="225">
        <v>27</v>
      </c>
      <c r="J17" s="225">
        <v>23</v>
      </c>
      <c r="K17" s="225">
        <v>26</v>
      </c>
      <c r="L17" s="225">
        <v>25</v>
      </c>
      <c r="M17" s="176"/>
      <c r="N17" s="226">
        <v>14</v>
      </c>
      <c r="O17" s="226">
        <v>28</v>
      </c>
      <c r="P17" s="226">
        <v>57</v>
      </c>
    </row>
    <row r="18" spans="1:16" s="217" customFormat="1">
      <c r="A18" s="265" t="s">
        <v>11</v>
      </c>
      <c r="B18" s="265"/>
      <c r="C18" s="265"/>
      <c r="D18" s="224">
        <v>35.35</v>
      </c>
      <c r="E18" s="224">
        <v>20.47</v>
      </c>
      <c r="F18" s="224">
        <v>85.06</v>
      </c>
      <c r="G18" s="224">
        <v>676.71</v>
      </c>
      <c r="H18" s="176"/>
      <c r="I18" s="225">
        <v>39</v>
      </c>
      <c r="J18" s="225">
        <v>22</v>
      </c>
      <c r="K18" s="225">
        <v>22</v>
      </c>
      <c r="L18" s="225">
        <v>25</v>
      </c>
      <c r="M18" s="176"/>
      <c r="N18" s="226">
        <v>21</v>
      </c>
      <c r="O18" s="226">
        <v>27</v>
      </c>
      <c r="P18" s="226">
        <v>50</v>
      </c>
    </row>
    <row r="19" spans="1:16" s="228" customFormat="1">
      <c r="A19" s="265" t="s">
        <v>55</v>
      </c>
      <c r="B19" s="265"/>
      <c r="C19" s="265"/>
      <c r="D19" s="224">
        <v>29.96</v>
      </c>
      <c r="E19" s="224">
        <v>18.63</v>
      </c>
      <c r="F19" s="224">
        <v>87.81</v>
      </c>
      <c r="G19" s="224">
        <v>648.11</v>
      </c>
      <c r="H19" s="176"/>
      <c r="I19" s="225">
        <v>33</v>
      </c>
      <c r="J19" s="225">
        <v>20</v>
      </c>
      <c r="K19" s="225">
        <v>23</v>
      </c>
      <c r="L19" s="225">
        <v>24</v>
      </c>
      <c r="M19" s="176"/>
      <c r="N19" s="226">
        <v>18</v>
      </c>
      <c r="O19" s="226">
        <v>26</v>
      </c>
      <c r="P19" s="226">
        <v>54</v>
      </c>
    </row>
    <row r="20" spans="1:16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</row>
    <row r="21" spans="1:16" s="217" customFormat="1">
      <c r="A21" s="266" t="s">
        <v>13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</row>
    <row r="22" spans="1:16" s="217" customFormat="1" ht="16.5" customHeight="1">
      <c r="A22" s="267" t="s">
        <v>50</v>
      </c>
      <c r="B22" s="267"/>
      <c r="C22" s="267"/>
      <c r="D22" s="270" t="s">
        <v>22</v>
      </c>
      <c r="E22" s="270"/>
      <c r="F22" s="270"/>
      <c r="G22" s="267" t="s">
        <v>51</v>
      </c>
      <c r="H22" s="176"/>
      <c r="I22" s="265" t="s">
        <v>52</v>
      </c>
      <c r="J22" s="265"/>
      <c r="K22" s="265"/>
      <c r="L22" s="265"/>
      <c r="M22" s="176"/>
      <c r="N22" s="265" t="s">
        <v>53</v>
      </c>
      <c r="O22" s="265"/>
      <c r="P22" s="265"/>
    </row>
    <row r="23" spans="1:16" s="217" customFormat="1">
      <c r="A23" s="268"/>
      <c r="B23" s="247"/>
      <c r="C23" s="269"/>
      <c r="D23" s="222" t="s">
        <v>26</v>
      </c>
      <c r="E23" s="222" t="s">
        <v>27</v>
      </c>
      <c r="F23" s="222" t="s">
        <v>28</v>
      </c>
      <c r="G23" s="271"/>
      <c r="H23" s="176"/>
      <c r="I23" s="223" t="s">
        <v>26</v>
      </c>
      <c r="J23" s="223" t="s">
        <v>27</v>
      </c>
      <c r="K23" s="223" t="s">
        <v>28</v>
      </c>
      <c r="L23" s="223" t="s">
        <v>54</v>
      </c>
      <c r="M23" s="176"/>
      <c r="N23" s="223" t="s">
        <v>26</v>
      </c>
      <c r="O23" s="223" t="s">
        <v>27</v>
      </c>
      <c r="P23" s="223" t="s">
        <v>28</v>
      </c>
    </row>
    <row r="24" spans="1:16" s="217" customFormat="1">
      <c r="A24" s="265" t="s">
        <v>2</v>
      </c>
      <c r="B24" s="265"/>
      <c r="C24" s="265"/>
      <c r="D24" s="224">
        <v>41.52</v>
      </c>
      <c r="E24" s="224">
        <v>35.75</v>
      </c>
      <c r="F24" s="224">
        <v>128.07</v>
      </c>
      <c r="G24" s="229">
        <v>1005.78</v>
      </c>
      <c r="H24" s="176"/>
      <c r="I24" s="225">
        <v>46</v>
      </c>
      <c r="J24" s="225">
        <v>39</v>
      </c>
      <c r="K24" s="225">
        <v>33</v>
      </c>
      <c r="L24" s="225">
        <v>37</v>
      </c>
      <c r="M24" s="176"/>
      <c r="N24" s="226">
        <v>17</v>
      </c>
      <c r="O24" s="226">
        <v>32</v>
      </c>
      <c r="P24" s="226">
        <v>51</v>
      </c>
    </row>
    <row r="25" spans="1:16" s="217" customFormat="1">
      <c r="A25" s="265" t="s">
        <v>3</v>
      </c>
      <c r="B25" s="265"/>
      <c r="C25" s="265"/>
      <c r="D25" s="224">
        <v>30.49</v>
      </c>
      <c r="E25" s="224">
        <v>30.71</v>
      </c>
      <c r="F25" s="224">
        <v>132.31</v>
      </c>
      <c r="G25" s="224">
        <v>931.97</v>
      </c>
      <c r="H25" s="176"/>
      <c r="I25" s="225">
        <v>34</v>
      </c>
      <c r="J25" s="225">
        <v>33</v>
      </c>
      <c r="K25" s="225">
        <v>35</v>
      </c>
      <c r="L25" s="225">
        <v>34</v>
      </c>
      <c r="M25" s="176"/>
      <c r="N25" s="226">
        <v>13</v>
      </c>
      <c r="O25" s="226">
        <v>30</v>
      </c>
      <c r="P25" s="226">
        <v>57</v>
      </c>
    </row>
    <row r="26" spans="1:16" s="217" customFormat="1">
      <c r="A26" s="265" t="s">
        <v>4</v>
      </c>
      <c r="B26" s="265"/>
      <c r="C26" s="265"/>
      <c r="D26" s="224">
        <v>34.19</v>
      </c>
      <c r="E26" s="224">
        <v>28.19</v>
      </c>
      <c r="F26" s="224">
        <v>110.34</v>
      </c>
      <c r="G26" s="224">
        <v>837.63</v>
      </c>
      <c r="H26" s="176"/>
      <c r="I26" s="225">
        <v>38</v>
      </c>
      <c r="J26" s="225">
        <v>31</v>
      </c>
      <c r="K26" s="225">
        <v>29</v>
      </c>
      <c r="L26" s="225">
        <v>31</v>
      </c>
      <c r="M26" s="176"/>
      <c r="N26" s="226">
        <v>16</v>
      </c>
      <c r="O26" s="226">
        <v>30</v>
      </c>
      <c r="P26" s="226">
        <v>53</v>
      </c>
    </row>
    <row r="27" spans="1:16" s="217" customFormat="1">
      <c r="A27" s="265" t="s">
        <v>5</v>
      </c>
      <c r="B27" s="265"/>
      <c r="C27" s="265"/>
      <c r="D27" s="224">
        <v>49.59</v>
      </c>
      <c r="E27" s="224">
        <v>30.47</v>
      </c>
      <c r="F27" s="224">
        <v>137.72999999999999</v>
      </c>
      <c r="G27" s="229">
        <v>1027.4100000000001</v>
      </c>
      <c r="H27" s="176"/>
      <c r="I27" s="225">
        <v>55</v>
      </c>
      <c r="J27" s="225">
        <v>33</v>
      </c>
      <c r="K27" s="225">
        <v>36</v>
      </c>
      <c r="L27" s="225">
        <v>38</v>
      </c>
      <c r="M27" s="176"/>
      <c r="N27" s="226">
        <v>19</v>
      </c>
      <c r="O27" s="226">
        <v>27</v>
      </c>
      <c r="P27" s="226">
        <v>54</v>
      </c>
    </row>
    <row r="28" spans="1:16" s="217" customFormat="1">
      <c r="A28" s="265" t="s">
        <v>6</v>
      </c>
      <c r="B28" s="265"/>
      <c r="C28" s="265"/>
      <c r="D28" s="224">
        <v>41.89</v>
      </c>
      <c r="E28" s="224">
        <v>25.94</v>
      </c>
      <c r="F28" s="224">
        <v>130.53</v>
      </c>
      <c r="G28" s="224">
        <v>931.89</v>
      </c>
      <c r="H28" s="176"/>
      <c r="I28" s="225">
        <v>47</v>
      </c>
      <c r="J28" s="225">
        <v>28</v>
      </c>
      <c r="K28" s="225">
        <v>34</v>
      </c>
      <c r="L28" s="225">
        <v>34</v>
      </c>
      <c r="M28" s="176"/>
      <c r="N28" s="226">
        <v>18</v>
      </c>
      <c r="O28" s="226">
        <v>25</v>
      </c>
      <c r="P28" s="226">
        <v>56</v>
      </c>
    </row>
    <row r="29" spans="1:16" s="217" customFormat="1">
      <c r="A29" s="265" t="s">
        <v>7</v>
      </c>
      <c r="B29" s="265"/>
      <c r="C29" s="265"/>
      <c r="D29" s="224">
        <v>31.23</v>
      </c>
      <c r="E29" s="224">
        <v>30.41</v>
      </c>
      <c r="F29" s="224">
        <v>126.88</v>
      </c>
      <c r="G29" s="224">
        <v>908.26</v>
      </c>
      <c r="H29" s="176"/>
      <c r="I29" s="225">
        <v>35</v>
      </c>
      <c r="J29" s="225">
        <v>33</v>
      </c>
      <c r="K29" s="225">
        <v>33</v>
      </c>
      <c r="L29" s="225">
        <v>33</v>
      </c>
      <c r="M29" s="176"/>
      <c r="N29" s="226">
        <v>14</v>
      </c>
      <c r="O29" s="226">
        <v>30</v>
      </c>
      <c r="P29" s="226">
        <v>56</v>
      </c>
    </row>
    <row r="30" spans="1:16" s="217" customFormat="1">
      <c r="A30" s="265" t="s">
        <v>8</v>
      </c>
      <c r="B30" s="265"/>
      <c r="C30" s="265"/>
      <c r="D30" s="224">
        <v>39.43</v>
      </c>
      <c r="E30" s="224">
        <v>33.78</v>
      </c>
      <c r="F30" s="224">
        <v>138.87</v>
      </c>
      <c r="G30" s="229">
        <v>1021.41</v>
      </c>
      <c r="H30" s="176"/>
      <c r="I30" s="225">
        <v>44</v>
      </c>
      <c r="J30" s="225">
        <v>37</v>
      </c>
      <c r="K30" s="225">
        <v>36</v>
      </c>
      <c r="L30" s="225">
        <v>38</v>
      </c>
      <c r="M30" s="176"/>
      <c r="N30" s="226">
        <v>15</v>
      </c>
      <c r="O30" s="226">
        <v>30</v>
      </c>
      <c r="P30" s="226">
        <v>54</v>
      </c>
    </row>
    <row r="31" spans="1:16" s="217" customFormat="1">
      <c r="A31" s="265" t="s">
        <v>9</v>
      </c>
      <c r="B31" s="265"/>
      <c r="C31" s="265"/>
      <c r="D31" s="224">
        <v>40.56</v>
      </c>
      <c r="E31" s="224">
        <v>28.44</v>
      </c>
      <c r="F31" s="224">
        <v>137.44</v>
      </c>
      <c r="G31" s="224">
        <v>978.62</v>
      </c>
      <c r="H31" s="176"/>
      <c r="I31" s="225">
        <v>45</v>
      </c>
      <c r="J31" s="225">
        <v>31</v>
      </c>
      <c r="K31" s="225">
        <v>36</v>
      </c>
      <c r="L31" s="225">
        <v>36</v>
      </c>
      <c r="M31" s="176"/>
      <c r="N31" s="226">
        <v>17</v>
      </c>
      <c r="O31" s="226">
        <v>26</v>
      </c>
      <c r="P31" s="226">
        <v>56</v>
      </c>
    </row>
    <row r="32" spans="1:16" s="217" customFormat="1">
      <c r="A32" s="265" t="s">
        <v>10</v>
      </c>
      <c r="B32" s="265"/>
      <c r="C32" s="265"/>
      <c r="D32" s="224">
        <v>43.76</v>
      </c>
      <c r="E32" s="224">
        <v>30.17</v>
      </c>
      <c r="F32" s="227">
        <v>106.7</v>
      </c>
      <c r="G32" s="224">
        <v>886.88</v>
      </c>
      <c r="H32" s="176"/>
      <c r="I32" s="225">
        <v>49</v>
      </c>
      <c r="J32" s="225">
        <v>33</v>
      </c>
      <c r="K32" s="225">
        <v>28</v>
      </c>
      <c r="L32" s="225">
        <v>33</v>
      </c>
      <c r="M32" s="176"/>
      <c r="N32" s="226">
        <v>20</v>
      </c>
      <c r="O32" s="226">
        <v>31</v>
      </c>
      <c r="P32" s="226">
        <v>48</v>
      </c>
    </row>
    <row r="33" spans="1:16" s="217" customFormat="1">
      <c r="A33" s="265" t="s">
        <v>11</v>
      </c>
      <c r="B33" s="265"/>
      <c r="C33" s="265"/>
      <c r="D33" s="224">
        <v>25.59</v>
      </c>
      <c r="E33" s="224">
        <v>29.03</v>
      </c>
      <c r="F33" s="224">
        <v>118.28</v>
      </c>
      <c r="G33" s="224">
        <v>840.07</v>
      </c>
      <c r="H33" s="176"/>
      <c r="I33" s="225">
        <v>28</v>
      </c>
      <c r="J33" s="225">
        <v>32</v>
      </c>
      <c r="K33" s="225">
        <v>31</v>
      </c>
      <c r="L33" s="225">
        <v>31</v>
      </c>
      <c r="M33" s="176"/>
      <c r="N33" s="226">
        <v>12</v>
      </c>
      <c r="O33" s="226">
        <v>31</v>
      </c>
      <c r="P33" s="226">
        <v>56</v>
      </c>
    </row>
    <row r="34" spans="1:16" s="228" customFormat="1">
      <c r="A34" s="265" t="s">
        <v>55</v>
      </c>
      <c r="B34" s="265"/>
      <c r="C34" s="265"/>
      <c r="D34" s="224">
        <v>37.83</v>
      </c>
      <c r="E34" s="224">
        <v>30.29</v>
      </c>
      <c r="F34" s="224">
        <v>126.72</v>
      </c>
      <c r="G34" s="224">
        <v>936.99</v>
      </c>
      <c r="H34" s="176"/>
      <c r="I34" s="225">
        <v>42</v>
      </c>
      <c r="J34" s="225">
        <v>33</v>
      </c>
      <c r="K34" s="225">
        <v>33</v>
      </c>
      <c r="L34" s="225">
        <v>34</v>
      </c>
      <c r="M34" s="176"/>
      <c r="N34" s="226">
        <v>16</v>
      </c>
      <c r="O34" s="226">
        <v>29</v>
      </c>
      <c r="P34" s="226">
        <v>54</v>
      </c>
    </row>
    <row r="35" spans="1:16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</row>
    <row r="36" spans="1:16">
      <c r="A36" s="266" t="s">
        <v>14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</row>
    <row r="37" spans="1:16" ht="16.5" customHeight="1">
      <c r="A37" s="267" t="s">
        <v>50</v>
      </c>
      <c r="B37" s="267"/>
      <c r="C37" s="267"/>
      <c r="D37" s="270" t="s">
        <v>22</v>
      </c>
      <c r="E37" s="270"/>
      <c r="F37" s="270"/>
      <c r="G37" s="267" t="s">
        <v>51</v>
      </c>
      <c r="H37" s="176"/>
      <c r="I37" s="265" t="s">
        <v>52</v>
      </c>
      <c r="J37" s="265"/>
      <c r="K37" s="265"/>
      <c r="L37" s="265"/>
      <c r="M37" s="176"/>
      <c r="N37" s="265" t="s">
        <v>53</v>
      </c>
      <c r="O37" s="265"/>
      <c r="P37" s="265"/>
    </row>
    <row r="38" spans="1:16">
      <c r="A38" s="268"/>
      <c r="B38" s="247"/>
      <c r="C38" s="269"/>
      <c r="D38" s="222" t="s">
        <v>26</v>
      </c>
      <c r="E38" s="222" t="s">
        <v>27</v>
      </c>
      <c r="F38" s="222" t="s">
        <v>28</v>
      </c>
      <c r="G38" s="271"/>
      <c r="H38" s="176"/>
      <c r="I38" s="223" t="s">
        <v>26</v>
      </c>
      <c r="J38" s="223" t="s">
        <v>27</v>
      </c>
      <c r="K38" s="223" t="s">
        <v>28</v>
      </c>
      <c r="L38" s="223" t="s">
        <v>54</v>
      </c>
      <c r="M38" s="176"/>
      <c r="N38" s="223" t="s">
        <v>26</v>
      </c>
      <c r="O38" s="223" t="s">
        <v>27</v>
      </c>
      <c r="P38" s="223" t="s">
        <v>28</v>
      </c>
    </row>
    <row r="39" spans="1:16">
      <c r="A39" s="265" t="s">
        <v>2</v>
      </c>
      <c r="B39" s="265"/>
      <c r="C39" s="265"/>
      <c r="D39" s="224">
        <v>9.24</v>
      </c>
      <c r="E39" s="224">
        <v>9.8800000000000008</v>
      </c>
      <c r="F39" s="224">
        <v>66.83</v>
      </c>
      <c r="G39" s="224">
        <v>393.21</v>
      </c>
      <c r="H39" s="176"/>
      <c r="I39" s="230">
        <v>0.1</v>
      </c>
      <c r="J39" s="230">
        <v>0.11</v>
      </c>
      <c r="K39" s="230">
        <v>0.17</v>
      </c>
      <c r="L39" s="230">
        <v>0.14000000000000001</v>
      </c>
      <c r="M39" s="231"/>
      <c r="N39" s="214">
        <v>0.09</v>
      </c>
      <c r="O39" s="214">
        <v>0.23</v>
      </c>
      <c r="P39" s="214">
        <v>0.68</v>
      </c>
    </row>
    <row r="40" spans="1:16">
      <c r="A40" s="265" t="s">
        <v>3</v>
      </c>
      <c r="B40" s="265"/>
      <c r="C40" s="265"/>
      <c r="D40" s="224">
        <v>9.34</v>
      </c>
      <c r="E40" s="232">
        <v>10</v>
      </c>
      <c r="F40" s="224">
        <v>75.64</v>
      </c>
      <c r="G40" s="232">
        <v>435</v>
      </c>
      <c r="H40" s="176"/>
      <c r="I40" s="230">
        <v>0.1</v>
      </c>
      <c r="J40" s="230">
        <v>0.11</v>
      </c>
      <c r="K40" s="230">
        <v>0.2</v>
      </c>
      <c r="L40" s="230">
        <v>0.16</v>
      </c>
      <c r="M40" s="231"/>
      <c r="N40" s="214">
        <v>0.09</v>
      </c>
      <c r="O40" s="214">
        <v>0.21</v>
      </c>
      <c r="P40" s="214">
        <v>0.7</v>
      </c>
    </row>
    <row r="41" spans="1:16">
      <c r="A41" s="265" t="s">
        <v>4</v>
      </c>
      <c r="B41" s="265"/>
      <c r="C41" s="265"/>
      <c r="D41" s="224">
        <v>9.24</v>
      </c>
      <c r="E41" s="224">
        <v>9.8800000000000008</v>
      </c>
      <c r="F41" s="224">
        <v>66.83</v>
      </c>
      <c r="G41" s="224">
        <v>393.21</v>
      </c>
      <c r="H41" s="176"/>
      <c r="I41" s="230">
        <v>0.1</v>
      </c>
      <c r="J41" s="230">
        <v>0.11</v>
      </c>
      <c r="K41" s="230">
        <v>0.17</v>
      </c>
      <c r="L41" s="230">
        <v>0.14000000000000001</v>
      </c>
      <c r="M41" s="231"/>
      <c r="N41" s="214">
        <v>0.09</v>
      </c>
      <c r="O41" s="214">
        <v>0.23</v>
      </c>
      <c r="P41" s="214">
        <v>0.68</v>
      </c>
    </row>
    <row r="42" spans="1:16">
      <c r="A42" s="265" t="s">
        <v>5</v>
      </c>
      <c r="B42" s="265"/>
      <c r="C42" s="265"/>
      <c r="D42" s="224">
        <v>8.5399999999999991</v>
      </c>
      <c r="E42" s="227">
        <v>9.82</v>
      </c>
      <c r="F42" s="224">
        <v>66.489999999999995</v>
      </c>
      <c r="G42" s="232">
        <v>388.41</v>
      </c>
      <c r="H42" s="176"/>
      <c r="I42" s="230">
        <v>0.09</v>
      </c>
      <c r="J42" s="230">
        <v>0.11</v>
      </c>
      <c r="K42" s="230">
        <v>0.17</v>
      </c>
      <c r="L42" s="230">
        <v>0.14000000000000001</v>
      </c>
      <c r="M42" s="231"/>
      <c r="N42" s="214">
        <v>0.09</v>
      </c>
      <c r="O42" s="214">
        <v>0.23</v>
      </c>
      <c r="P42" s="214">
        <v>0.68</v>
      </c>
    </row>
    <row r="43" spans="1:16">
      <c r="A43" s="265" t="s">
        <v>6</v>
      </c>
      <c r="B43" s="265"/>
      <c r="C43" s="265"/>
      <c r="D43" s="224">
        <v>9.24</v>
      </c>
      <c r="E43" s="224">
        <v>9.8800000000000008</v>
      </c>
      <c r="F43" s="224">
        <v>66.83</v>
      </c>
      <c r="G43" s="224">
        <v>393.21</v>
      </c>
      <c r="H43" s="176"/>
      <c r="I43" s="230">
        <v>0.1</v>
      </c>
      <c r="J43" s="230">
        <v>0.11</v>
      </c>
      <c r="K43" s="230">
        <v>0.17</v>
      </c>
      <c r="L43" s="230">
        <v>0.14000000000000001</v>
      </c>
      <c r="M43" s="231"/>
      <c r="N43" s="214">
        <v>0.09</v>
      </c>
      <c r="O43" s="214">
        <v>0.23</v>
      </c>
      <c r="P43" s="214">
        <v>0.68</v>
      </c>
    </row>
    <row r="44" spans="1:16">
      <c r="A44" s="265" t="s">
        <v>7</v>
      </c>
      <c r="B44" s="265"/>
      <c r="C44" s="265"/>
      <c r="D44" s="224">
        <v>8.5399999999999991</v>
      </c>
      <c r="E44" s="224">
        <v>9.82</v>
      </c>
      <c r="F44" s="224">
        <v>66.489999999999995</v>
      </c>
      <c r="G44" s="224">
        <v>388.41</v>
      </c>
      <c r="H44" s="176"/>
      <c r="I44" s="230">
        <v>0.09</v>
      </c>
      <c r="J44" s="230">
        <v>0.11</v>
      </c>
      <c r="K44" s="230">
        <v>0.17</v>
      </c>
      <c r="L44" s="230">
        <v>0.14000000000000001</v>
      </c>
      <c r="M44" s="231"/>
      <c r="N44" s="214">
        <v>0.09</v>
      </c>
      <c r="O44" s="214">
        <v>0.23</v>
      </c>
      <c r="P44" s="214">
        <v>0.68</v>
      </c>
    </row>
    <row r="45" spans="1:16">
      <c r="A45" s="265" t="s">
        <v>8</v>
      </c>
      <c r="B45" s="265"/>
      <c r="C45" s="265"/>
      <c r="D45" s="224">
        <v>9.24</v>
      </c>
      <c r="E45" s="224">
        <v>9.8800000000000008</v>
      </c>
      <c r="F45" s="224">
        <v>66.83</v>
      </c>
      <c r="G45" s="227">
        <v>393.21</v>
      </c>
      <c r="H45" s="176"/>
      <c r="I45" s="230">
        <v>0.1</v>
      </c>
      <c r="J45" s="230">
        <v>0.11</v>
      </c>
      <c r="K45" s="230">
        <v>0.17</v>
      </c>
      <c r="L45" s="230">
        <v>0.14000000000000001</v>
      </c>
      <c r="M45" s="231"/>
      <c r="N45" s="214">
        <v>0.09</v>
      </c>
      <c r="O45" s="214">
        <v>0.23</v>
      </c>
      <c r="P45" s="214">
        <v>0.68</v>
      </c>
    </row>
    <row r="46" spans="1:16">
      <c r="A46" s="265" t="s">
        <v>9</v>
      </c>
      <c r="B46" s="265"/>
      <c r="C46" s="265"/>
      <c r="D46" s="224">
        <v>8.5399999999999991</v>
      </c>
      <c r="E46" s="224">
        <v>9.82</v>
      </c>
      <c r="F46" s="224">
        <v>66.489999999999995</v>
      </c>
      <c r="G46" s="224">
        <v>388.41</v>
      </c>
      <c r="H46" s="176"/>
      <c r="I46" s="230">
        <v>0.09</v>
      </c>
      <c r="J46" s="230">
        <v>0.11</v>
      </c>
      <c r="K46" s="230">
        <v>0.17</v>
      </c>
      <c r="L46" s="230">
        <v>0.14000000000000001</v>
      </c>
      <c r="M46" s="231"/>
      <c r="N46" s="214">
        <v>0.09</v>
      </c>
      <c r="O46" s="214">
        <v>0.23</v>
      </c>
      <c r="P46" s="214">
        <v>0.68</v>
      </c>
    </row>
    <row r="47" spans="1:16">
      <c r="A47" s="265" t="s">
        <v>10</v>
      </c>
      <c r="B47" s="265"/>
      <c r="C47" s="265"/>
      <c r="D47" s="224">
        <v>9.24</v>
      </c>
      <c r="E47" s="224">
        <v>9.8800000000000008</v>
      </c>
      <c r="F47" s="224">
        <v>66.83</v>
      </c>
      <c r="G47" s="224">
        <v>393.21</v>
      </c>
      <c r="H47" s="176"/>
      <c r="I47" s="230">
        <v>0.1</v>
      </c>
      <c r="J47" s="230">
        <v>0.11</v>
      </c>
      <c r="K47" s="230">
        <v>0.17</v>
      </c>
      <c r="L47" s="230">
        <v>0.14000000000000001</v>
      </c>
      <c r="M47" s="231"/>
      <c r="N47" s="214">
        <v>0.09</v>
      </c>
      <c r="O47" s="214">
        <v>0.23</v>
      </c>
      <c r="P47" s="214">
        <v>0.68</v>
      </c>
    </row>
    <row r="48" spans="1:16">
      <c r="A48" s="265" t="s">
        <v>11</v>
      </c>
      <c r="B48" s="265"/>
      <c r="C48" s="265"/>
      <c r="D48" s="224">
        <v>9.34</v>
      </c>
      <c r="E48" s="232">
        <v>10</v>
      </c>
      <c r="F48" s="224">
        <v>75.64</v>
      </c>
      <c r="G48" s="232">
        <v>435</v>
      </c>
      <c r="H48" s="176"/>
      <c r="I48" s="230">
        <v>0.1</v>
      </c>
      <c r="J48" s="230">
        <v>0.11</v>
      </c>
      <c r="K48" s="230">
        <v>0.2</v>
      </c>
      <c r="L48" s="230">
        <v>0.16</v>
      </c>
      <c r="M48" s="231"/>
      <c r="N48" s="214">
        <v>0.09</v>
      </c>
      <c r="O48" s="214">
        <v>0.21</v>
      </c>
      <c r="P48" s="214">
        <v>0.7</v>
      </c>
    </row>
    <row r="49" spans="1:1025" s="234" customFormat="1">
      <c r="A49" s="265" t="s">
        <v>55</v>
      </c>
      <c r="B49" s="265"/>
      <c r="C49" s="265"/>
      <c r="D49" s="224">
        <v>9.0500000000000007</v>
      </c>
      <c r="E49" s="224">
        <v>9.89</v>
      </c>
      <c r="F49" s="224">
        <v>68.489999999999995</v>
      </c>
      <c r="G49" s="224">
        <v>400.13</v>
      </c>
      <c r="H49" s="176"/>
      <c r="I49" s="230">
        <v>0.1</v>
      </c>
      <c r="J49" s="230">
        <v>0.11</v>
      </c>
      <c r="K49" s="230">
        <v>0.18</v>
      </c>
      <c r="L49" s="230">
        <v>0.15</v>
      </c>
      <c r="M49" s="231"/>
      <c r="N49" s="214">
        <v>0.09</v>
      </c>
      <c r="O49" s="214">
        <v>0.22</v>
      </c>
      <c r="P49" s="214">
        <v>0.68</v>
      </c>
      <c r="Q49" s="228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3"/>
      <c r="BQ49" s="233"/>
      <c r="BR49" s="233"/>
      <c r="BS49" s="233"/>
      <c r="BT49" s="233"/>
      <c r="BU49" s="233"/>
      <c r="BV49" s="233"/>
      <c r="BW49" s="233"/>
      <c r="BX49" s="233"/>
      <c r="BY49" s="233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  <c r="CO49" s="233"/>
      <c r="CP49" s="233"/>
      <c r="CQ49" s="233"/>
      <c r="CR49" s="233"/>
      <c r="CS49" s="233"/>
      <c r="CT49" s="233"/>
      <c r="CU49" s="233"/>
      <c r="CV49" s="233"/>
      <c r="CW49" s="233"/>
      <c r="CX49" s="233"/>
      <c r="CY49" s="233"/>
      <c r="CZ49" s="233"/>
      <c r="DA49" s="233"/>
      <c r="DB49" s="233"/>
      <c r="DC49" s="233"/>
      <c r="DD49" s="233"/>
      <c r="DE49" s="233"/>
      <c r="DF49" s="233"/>
      <c r="DG49" s="233"/>
      <c r="DH49" s="233"/>
      <c r="DI49" s="233"/>
      <c r="DJ49" s="233"/>
      <c r="DK49" s="233"/>
      <c r="DL49" s="233"/>
      <c r="DM49" s="233"/>
      <c r="DN49" s="233"/>
      <c r="DO49" s="233"/>
      <c r="DP49" s="233"/>
      <c r="DQ49" s="233"/>
      <c r="DR49" s="233"/>
      <c r="DS49" s="233"/>
      <c r="DT49" s="233"/>
      <c r="DU49" s="233"/>
      <c r="DV49" s="233"/>
      <c r="DW49" s="233"/>
      <c r="DX49" s="233"/>
      <c r="DY49" s="233"/>
      <c r="DZ49" s="233"/>
      <c r="EA49" s="233"/>
      <c r="EB49" s="233"/>
      <c r="EC49" s="233"/>
      <c r="ED49" s="233"/>
      <c r="EE49" s="233"/>
      <c r="EF49" s="233"/>
      <c r="EG49" s="233"/>
      <c r="EH49" s="233"/>
      <c r="EI49" s="233"/>
      <c r="EJ49" s="233"/>
      <c r="EK49" s="233"/>
      <c r="EL49" s="233"/>
      <c r="EM49" s="233"/>
      <c r="EN49" s="233"/>
      <c r="EO49" s="233"/>
      <c r="EP49" s="233"/>
      <c r="EQ49" s="233"/>
      <c r="ER49" s="233"/>
      <c r="ES49" s="233"/>
      <c r="ET49" s="233"/>
      <c r="EU49" s="233"/>
      <c r="EV49" s="233"/>
      <c r="EW49" s="233"/>
      <c r="EX49" s="233"/>
      <c r="EY49" s="233"/>
      <c r="EZ49" s="233"/>
      <c r="FA49" s="233"/>
      <c r="FB49" s="233"/>
      <c r="FC49" s="233"/>
      <c r="FD49" s="233"/>
      <c r="FE49" s="233"/>
      <c r="FF49" s="233"/>
      <c r="FG49" s="233"/>
      <c r="FH49" s="233"/>
      <c r="FI49" s="233"/>
      <c r="FJ49" s="233"/>
      <c r="FK49" s="233"/>
      <c r="FL49" s="233"/>
      <c r="FM49" s="233"/>
      <c r="FN49" s="233"/>
      <c r="FO49" s="233"/>
      <c r="FP49" s="233"/>
      <c r="FQ49" s="233"/>
      <c r="FR49" s="233"/>
      <c r="FS49" s="233"/>
      <c r="FT49" s="233"/>
      <c r="FU49" s="233"/>
      <c r="FV49" s="233"/>
      <c r="FW49" s="233"/>
      <c r="FX49" s="233"/>
      <c r="FY49" s="233"/>
      <c r="FZ49" s="233"/>
      <c r="GA49" s="233"/>
      <c r="GB49" s="233"/>
      <c r="GC49" s="233"/>
      <c r="GD49" s="233"/>
      <c r="GE49" s="233"/>
      <c r="GF49" s="233"/>
      <c r="GG49" s="233"/>
      <c r="GH49" s="233"/>
      <c r="GI49" s="233"/>
      <c r="GJ49" s="233"/>
      <c r="GK49" s="233"/>
      <c r="GL49" s="233"/>
      <c r="GM49" s="233"/>
      <c r="GN49" s="233"/>
      <c r="GO49" s="233"/>
      <c r="GP49" s="233"/>
      <c r="GQ49" s="233"/>
      <c r="GR49" s="233"/>
      <c r="GS49" s="233"/>
      <c r="GT49" s="233"/>
      <c r="GU49" s="233"/>
      <c r="GV49" s="233"/>
      <c r="GW49" s="233"/>
      <c r="GX49" s="233"/>
      <c r="GY49" s="233"/>
      <c r="GZ49" s="233"/>
      <c r="HA49" s="233"/>
      <c r="HB49" s="233"/>
      <c r="HC49" s="233"/>
      <c r="HD49" s="233"/>
      <c r="HE49" s="233"/>
      <c r="HF49" s="233"/>
      <c r="HG49" s="233"/>
      <c r="HH49" s="233"/>
      <c r="HI49" s="233"/>
      <c r="HJ49" s="233"/>
      <c r="HK49" s="233"/>
      <c r="HL49" s="233"/>
      <c r="HM49" s="233"/>
      <c r="HN49" s="233"/>
      <c r="HO49" s="233"/>
      <c r="HP49" s="233"/>
      <c r="HQ49" s="233"/>
      <c r="HR49" s="233"/>
      <c r="HS49" s="233"/>
      <c r="HT49" s="233"/>
      <c r="HU49" s="233"/>
      <c r="HV49" s="233"/>
      <c r="HW49" s="233"/>
      <c r="HX49" s="233"/>
      <c r="HY49" s="233"/>
      <c r="HZ49" s="233"/>
      <c r="IA49" s="233"/>
      <c r="IB49" s="233"/>
      <c r="IC49" s="233"/>
      <c r="ID49" s="233"/>
      <c r="IE49" s="233"/>
      <c r="IF49" s="233"/>
      <c r="IG49" s="233"/>
      <c r="IH49" s="233"/>
      <c r="II49" s="233"/>
      <c r="IJ49" s="233"/>
      <c r="IK49" s="233"/>
      <c r="IL49" s="233"/>
      <c r="IM49" s="233"/>
      <c r="IN49" s="233"/>
      <c r="IO49" s="233"/>
      <c r="IP49" s="233"/>
      <c r="IQ49" s="233"/>
      <c r="IR49" s="233"/>
      <c r="IS49" s="233"/>
      <c r="IT49" s="233"/>
      <c r="IU49" s="233"/>
      <c r="IV49" s="233"/>
      <c r="IW49" s="233"/>
      <c r="IX49" s="233"/>
      <c r="IY49" s="233"/>
      <c r="IZ49" s="233"/>
      <c r="JA49" s="233"/>
      <c r="JB49" s="233"/>
      <c r="JC49" s="233"/>
      <c r="JD49" s="233"/>
      <c r="JE49" s="233"/>
      <c r="JF49" s="233"/>
      <c r="JG49" s="233"/>
      <c r="JH49" s="233"/>
      <c r="JI49" s="233"/>
      <c r="JJ49" s="233"/>
      <c r="JK49" s="233"/>
      <c r="JL49" s="233"/>
      <c r="JM49" s="233"/>
      <c r="JN49" s="233"/>
      <c r="JO49" s="233"/>
      <c r="JP49" s="233"/>
      <c r="JQ49" s="233"/>
      <c r="JR49" s="233"/>
      <c r="JS49" s="233"/>
      <c r="JT49" s="233"/>
      <c r="JU49" s="233"/>
      <c r="JV49" s="233"/>
      <c r="JW49" s="233"/>
      <c r="JX49" s="233"/>
      <c r="JY49" s="233"/>
      <c r="JZ49" s="233"/>
      <c r="KA49" s="233"/>
      <c r="KB49" s="233"/>
      <c r="KC49" s="233"/>
      <c r="KD49" s="233"/>
      <c r="KE49" s="233"/>
      <c r="KF49" s="233"/>
      <c r="KG49" s="233"/>
      <c r="KH49" s="233"/>
      <c r="KI49" s="233"/>
      <c r="KJ49" s="233"/>
      <c r="KK49" s="233"/>
      <c r="KL49" s="233"/>
      <c r="KM49" s="233"/>
      <c r="KN49" s="233"/>
      <c r="KO49" s="233"/>
      <c r="KP49" s="233"/>
      <c r="KQ49" s="233"/>
      <c r="KR49" s="233"/>
      <c r="KS49" s="233"/>
      <c r="KT49" s="233"/>
      <c r="KU49" s="233"/>
      <c r="KV49" s="233"/>
      <c r="KW49" s="233"/>
      <c r="KX49" s="233"/>
      <c r="KY49" s="233"/>
      <c r="KZ49" s="233"/>
      <c r="LA49" s="233"/>
      <c r="LB49" s="233"/>
      <c r="LC49" s="233"/>
      <c r="LD49" s="233"/>
      <c r="LE49" s="233"/>
      <c r="LF49" s="233"/>
      <c r="LG49" s="233"/>
      <c r="LH49" s="233"/>
      <c r="LI49" s="233"/>
      <c r="LJ49" s="233"/>
      <c r="LK49" s="233"/>
      <c r="LL49" s="233"/>
      <c r="LM49" s="233"/>
      <c r="LN49" s="233"/>
      <c r="LO49" s="233"/>
      <c r="LP49" s="233"/>
      <c r="LQ49" s="233"/>
      <c r="LR49" s="233"/>
      <c r="LS49" s="233"/>
      <c r="LT49" s="233"/>
      <c r="LU49" s="233"/>
      <c r="LV49" s="233"/>
      <c r="LW49" s="233"/>
      <c r="LX49" s="233"/>
      <c r="LY49" s="233"/>
      <c r="LZ49" s="233"/>
      <c r="MA49" s="233"/>
      <c r="MB49" s="233"/>
      <c r="MC49" s="233"/>
      <c r="MD49" s="233"/>
      <c r="ME49" s="233"/>
      <c r="MF49" s="233"/>
      <c r="MG49" s="233"/>
      <c r="MH49" s="233"/>
      <c r="MI49" s="233"/>
      <c r="MJ49" s="233"/>
      <c r="MK49" s="233"/>
      <c r="ML49" s="233"/>
      <c r="MM49" s="233"/>
      <c r="MN49" s="233"/>
      <c r="MO49" s="233"/>
      <c r="MP49" s="233"/>
      <c r="MQ49" s="233"/>
      <c r="MR49" s="233"/>
      <c r="MS49" s="233"/>
      <c r="MT49" s="233"/>
      <c r="MU49" s="233"/>
      <c r="MV49" s="233"/>
      <c r="MW49" s="233"/>
      <c r="MX49" s="233"/>
      <c r="MY49" s="233"/>
      <c r="MZ49" s="233"/>
      <c r="NA49" s="233"/>
      <c r="NB49" s="233"/>
      <c r="NC49" s="233"/>
      <c r="ND49" s="233"/>
      <c r="NE49" s="233"/>
      <c r="NF49" s="233"/>
      <c r="NG49" s="233"/>
      <c r="NH49" s="233"/>
      <c r="NI49" s="233"/>
      <c r="NJ49" s="233"/>
      <c r="NK49" s="233"/>
      <c r="NL49" s="233"/>
      <c r="NM49" s="233"/>
      <c r="NN49" s="233"/>
      <c r="NO49" s="233"/>
      <c r="NP49" s="233"/>
      <c r="NQ49" s="233"/>
      <c r="NR49" s="233"/>
      <c r="NS49" s="233"/>
      <c r="NT49" s="233"/>
      <c r="NU49" s="233"/>
      <c r="NV49" s="233"/>
      <c r="NW49" s="233"/>
      <c r="NX49" s="233"/>
      <c r="NY49" s="233"/>
      <c r="NZ49" s="233"/>
      <c r="OA49" s="233"/>
      <c r="OB49" s="233"/>
      <c r="OC49" s="233"/>
      <c r="OD49" s="233"/>
      <c r="OE49" s="233"/>
      <c r="OF49" s="233"/>
      <c r="OG49" s="233"/>
      <c r="OH49" s="233"/>
      <c r="OI49" s="233"/>
      <c r="OJ49" s="233"/>
      <c r="OK49" s="233"/>
      <c r="OL49" s="233"/>
      <c r="OM49" s="233"/>
      <c r="ON49" s="233"/>
      <c r="OO49" s="233"/>
      <c r="OP49" s="233"/>
      <c r="OQ49" s="233"/>
      <c r="OR49" s="233"/>
      <c r="OS49" s="233"/>
      <c r="OT49" s="233"/>
      <c r="OU49" s="233"/>
      <c r="OV49" s="233"/>
      <c r="OW49" s="233"/>
      <c r="OX49" s="233"/>
      <c r="OY49" s="233"/>
      <c r="OZ49" s="233"/>
      <c r="PA49" s="233"/>
      <c r="PB49" s="233"/>
      <c r="PC49" s="233"/>
      <c r="PD49" s="233"/>
      <c r="PE49" s="233"/>
      <c r="PF49" s="233"/>
      <c r="PG49" s="233"/>
      <c r="PH49" s="233"/>
      <c r="PI49" s="233"/>
      <c r="PJ49" s="233"/>
      <c r="PK49" s="233"/>
      <c r="PL49" s="233"/>
      <c r="PM49" s="233"/>
      <c r="PN49" s="233"/>
      <c r="PO49" s="233"/>
      <c r="PP49" s="233"/>
      <c r="PQ49" s="233"/>
      <c r="PR49" s="233"/>
      <c r="PS49" s="233"/>
      <c r="PT49" s="233"/>
      <c r="PU49" s="233"/>
      <c r="PV49" s="233"/>
      <c r="PW49" s="233"/>
      <c r="PX49" s="233"/>
      <c r="PY49" s="233"/>
      <c r="PZ49" s="233"/>
      <c r="QA49" s="233"/>
      <c r="QB49" s="233"/>
      <c r="QC49" s="233"/>
      <c r="QD49" s="233"/>
      <c r="QE49" s="233"/>
      <c r="QF49" s="233"/>
      <c r="QG49" s="233"/>
      <c r="QH49" s="233"/>
      <c r="QI49" s="233"/>
      <c r="QJ49" s="233"/>
      <c r="QK49" s="233"/>
      <c r="QL49" s="233"/>
      <c r="QM49" s="233"/>
      <c r="QN49" s="233"/>
      <c r="QO49" s="233"/>
      <c r="QP49" s="233"/>
      <c r="QQ49" s="233"/>
      <c r="QR49" s="233"/>
      <c r="QS49" s="233"/>
      <c r="QT49" s="233"/>
      <c r="QU49" s="233"/>
      <c r="QV49" s="233"/>
      <c r="QW49" s="233"/>
      <c r="QX49" s="233"/>
      <c r="QY49" s="233"/>
      <c r="QZ49" s="233"/>
      <c r="RA49" s="233"/>
      <c r="RB49" s="233"/>
      <c r="RC49" s="233"/>
      <c r="RD49" s="233"/>
      <c r="RE49" s="233"/>
      <c r="RF49" s="233"/>
      <c r="RG49" s="233"/>
      <c r="RH49" s="233"/>
      <c r="RI49" s="233"/>
      <c r="RJ49" s="233"/>
      <c r="RK49" s="233"/>
      <c r="RL49" s="233"/>
      <c r="RM49" s="233"/>
      <c r="RN49" s="233"/>
      <c r="RO49" s="233"/>
      <c r="RP49" s="233"/>
      <c r="RQ49" s="233"/>
      <c r="RR49" s="233"/>
      <c r="RS49" s="233"/>
      <c r="RT49" s="233"/>
      <c r="RU49" s="233"/>
      <c r="RV49" s="233"/>
      <c r="RW49" s="233"/>
      <c r="RX49" s="233"/>
      <c r="RY49" s="233"/>
      <c r="RZ49" s="233"/>
      <c r="SA49" s="233"/>
      <c r="SB49" s="233"/>
      <c r="SC49" s="233"/>
      <c r="SD49" s="233"/>
      <c r="SE49" s="233"/>
      <c r="SF49" s="233"/>
      <c r="SG49" s="233"/>
      <c r="SH49" s="233"/>
      <c r="SI49" s="233"/>
      <c r="SJ49" s="233"/>
      <c r="SK49" s="233"/>
      <c r="SL49" s="233"/>
      <c r="SM49" s="233"/>
      <c r="SN49" s="233"/>
      <c r="SO49" s="233"/>
      <c r="SP49" s="233"/>
      <c r="SQ49" s="233"/>
      <c r="SR49" s="233"/>
      <c r="SS49" s="233"/>
      <c r="ST49" s="233"/>
      <c r="SU49" s="233"/>
      <c r="SV49" s="233"/>
      <c r="SW49" s="233"/>
      <c r="SX49" s="233"/>
      <c r="SY49" s="233"/>
      <c r="SZ49" s="233"/>
      <c r="TA49" s="233"/>
      <c r="TB49" s="233"/>
      <c r="TC49" s="233"/>
      <c r="TD49" s="233"/>
      <c r="TE49" s="233"/>
      <c r="TF49" s="233"/>
      <c r="TG49" s="233"/>
      <c r="TH49" s="233"/>
      <c r="TI49" s="233"/>
      <c r="TJ49" s="233"/>
      <c r="TK49" s="233"/>
      <c r="TL49" s="233"/>
      <c r="TM49" s="233"/>
      <c r="TN49" s="233"/>
      <c r="TO49" s="233"/>
      <c r="TP49" s="233"/>
      <c r="TQ49" s="233"/>
      <c r="TR49" s="233"/>
      <c r="TS49" s="233"/>
      <c r="TT49" s="233"/>
      <c r="TU49" s="233"/>
      <c r="TV49" s="233"/>
      <c r="TW49" s="233"/>
      <c r="TX49" s="233"/>
      <c r="TY49" s="233"/>
      <c r="TZ49" s="233"/>
      <c r="UA49" s="233"/>
      <c r="UB49" s="233"/>
      <c r="UC49" s="233"/>
      <c r="UD49" s="233"/>
      <c r="UE49" s="233"/>
      <c r="UF49" s="233"/>
      <c r="UG49" s="233"/>
      <c r="UH49" s="233"/>
      <c r="UI49" s="233"/>
      <c r="UJ49" s="233"/>
      <c r="UK49" s="233"/>
      <c r="UL49" s="233"/>
      <c r="UM49" s="233"/>
      <c r="UN49" s="233"/>
      <c r="UO49" s="233"/>
      <c r="UP49" s="233"/>
      <c r="UQ49" s="233"/>
      <c r="UR49" s="233"/>
      <c r="US49" s="233"/>
      <c r="UT49" s="233"/>
      <c r="UU49" s="233"/>
      <c r="UV49" s="233"/>
      <c r="UW49" s="233"/>
      <c r="UX49" s="233"/>
      <c r="UY49" s="233"/>
      <c r="UZ49" s="233"/>
      <c r="VA49" s="233"/>
      <c r="VB49" s="233"/>
      <c r="VC49" s="233"/>
      <c r="VD49" s="233"/>
      <c r="VE49" s="233"/>
      <c r="VF49" s="233"/>
      <c r="VG49" s="233"/>
      <c r="VH49" s="233"/>
      <c r="VI49" s="233"/>
      <c r="VJ49" s="233"/>
      <c r="VK49" s="233"/>
      <c r="VL49" s="233"/>
      <c r="VM49" s="233"/>
      <c r="VN49" s="233"/>
      <c r="VO49" s="233"/>
      <c r="VP49" s="233"/>
      <c r="VQ49" s="233"/>
      <c r="VR49" s="233"/>
      <c r="VS49" s="233"/>
      <c r="VT49" s="233"/>
      <c r="VU49" s="233"/>
      <c r="VV49" s="233"/>
      <c r="VW49" s="233"/>
      <c r="VX49" s="233"/>
      <c r="VY49" s="233"/>
      <c r="VZ49" s="233"/>
      <c r="WA49" s="233"/>
      <c r="WB49" s="233"/>
      <c r="WC49" s="233"/>
      <c r="WD49" s="233"/>
      <c r="WE49" s="233"/>
      <c r="WF49" s="233"/>
      <c r="WG49" s="233"/>
      <c r="WH49" s="233"/>
      <c r="WI49" s="233"/>
      <c r="WJ49" s="233"/>
      <c r="WK49" s="233"/>
      <c r="WL49" s="233"/>
      <c r="WM49" s="233"/>
      <c r="WN49" s="233"/>
      <c r="WO49" s="233"/>
      <c r="WP49" s="233"/>
      <c r="WQ49" s="233"/>
      <c r="WR49" s="233"/>
      <c r="WS49" s="233"/>
      <c r="WT49" s="233"/>
      <c r="WU49" s="233"/>
      <c r="WV49" s="233"/>
      <c r="WW49" s="233"/>
      <c r="WX49" s="233"/>
      <c r="WY49" s="233"/>
      <c r="WZ49" s="233"/>
      <c r="XA49" s="233"/>
      <c r="XB49" s="233"/>
      <c r="XC49" s="233"/>
      <c r="XD49" s="233"/>
      <c r="XE49" s="233"/>
      <c r="XF49" s="233"/>
      <c r="XG49" s="233"/>
      <c r="XH49" s="233"/>
      <c r="XI49" s="233"/>
      <c r="XJ49" s="233"/>
      <c r="XK49" s="233"/>
      <c r="XL49" s="233"/>
      <c r="XM49" s="233"/>
      <c r="XN49" s="233"/>
      <c r="XO49" s="233"/>
      <c r="XP49" s="233"/>
      <c r="XQ49" s="233"/>
      <c r="XR49" s="233"/>
      <c r="XS49" s="233"/>
      <c r="XT49" s="233"/>
      <c r="XU49" s="233"/>
      <c r="XV49" s="233"/>
      <c r="XW49" s="233"/>
      <c r="XX49" s="233"/>
      <c r="XY49" s="233"/>
      <c r="XZ49" s="233"/>
      <c r="YA49" s="233"/>
      <c r="YB49" s="233"/>
      <c r="YC49" s="233"/>
      <c r="YD49" s="233"/>
      <c r="YE49" s="233"/>
      <c r="YF49" s="233"/>
      <c r="YG49" s="233"/>
      <c r="YH49" s="233"/>
      <c r="YI49" s="233"/>
      <c r="YJ49" s="233"/>
      <c r="YK49" s="233"/>
      <c r="YL49" s="233"/>
      <c r="YM49" s="233"/>
      <c r="YN49" s="233"/>
      <c r="YO49" s="233"/>
      <c r="YP49" s="233"/>
      <c r="YQ49" s="233"/>
      <c r="YR49" s="233"/>
      <c r="YS49" s="233"/>
      <c r="YT49" s="233"/>
      <c r="YU49" s="233"/>
      <c r="YV49" s="233"/>
      <c r="YW49" s="233"/>
      <c r="YX49" s="233"/>
      <c r="YY49" s="233"/>
      <c r="YZ49" s="233"/>
      <c r="ZA49" s="233"/>
      <c r="ZB49" s="233"/>
      <c r="ZC49" s="233"/>
      <c r="ZD49" s="233"/>
      <c r="ZE49" s="233"/>
      <c r="ZF49" s="233"/>
      <c r="ZG49" s="233"/>
      <c r="ZH49" s="233"/>
      <c r="ZI49" s="233"/>
      <c r="ZJ49" s="233"/>
      <c r="ZK49" s="233"/>
      <c r="ZL49" s="233"/>
      <c r="ZM49" s="233"/>
      <c r="ZN49" s="233"/>
      <c r="ZO49" s="233"/>
      <c r="ZP49" s="233"/>
      <c r="ZQ49" s="233"/>
      <c r="ZR49" s="233"/>
      <c r="ZS49" s="233"/>
      <c r="ZT49" s="233"/>
      <c r="ZU49" s="233"/>
      <c r="ZV49" s="233"/>
      <c r="ZW49" s="233"/>
      <c r="ZX49" s="233"/>
      <c r="ZY49" s="233"/>
      <c r="ZZ49" s="233"/>
      <c r="AAA49" s="233"/>
      <c r="AAB49" s="233"/>
      <c r="AAC49" s="233"/>
      <c r="AAD49" s="233"/>
      <c r="AAE49" s="233"/>
      <c r="AAF49" s="233"/>
      <c r="AAG49" s="233"/>
      <c r="AAH49" s="233"/>
      <c r="AAI49" s="233"/>
      <c r="AAJ49" s="233"/>
      <c r="AAK49" s="233"/>
      <c r="AAL49" s="233"/>
      <c r="AAM49" s="233"/>
      <c r="AAN49" s="233"/>
      <c r="AAO49" s="233"/>
      <c r="AAP49" s="233"/>
      <c r="AAQ49" s="233"/>
      <c r="AAR49" s="233"/>
      <c r="AAS49" s="233"/>
      <c r="AAT49" s="233"/>
      <c r="AAU49" s="233"/>
      <c r="AAV49" s="233"/>
      <c r="AAW49" s="233"/>
      <c r="AAX49" s="233"/>
      <c r="AAY49" s="233"/>
      <c r="AAZ49" s="233"/>
      <c r="ABA49" s="233"/>
      <c r="ABB49" s="233"/>
      <c r="ABC49" s="233"/>
      <c r="ABD49" s="233"/>
      <c r="ABE49" s="233"/>
      <c r="ABF49" s="233"/>
      <c r="ABG49" s="233"/>
      <c r="ABH49" s="233"/>
      <c r="ABI49" s="233"/>
      <c r="ABJ49" s="233"/>
      <c r="ABK49" s="233"/>
      <c r="ABL49" s="233"/>
      <c r="ABM49" s="233"/>
      <c r="ABN49" s="233"/>
      <c r="ABO49" s="233"/>
      <c r="ABP49" s="233"/>
      <c r="ABQ49" s="233"/>
      <c r="ABR49" s="233"/>
      <c r="ABS49" s="233"/>
      <c r="ABT49" s="233"/>
      <c r="ABU49" s="233"/>
      <c r="ABV49" s="233"/>
      <c r="ABW49" s="233"/>
      <c r="ABX49" s="233"/>
      <c r="ABY49" s="233"/>
      <c r="ABZ49" s="233"/>
      <c r="ACA49" s="233"/>
      <c r="ACB49" s="233"/>
      <c r="ACC49" s="233"/>
      <c r="ACD49" s="233"/>
      <c r="ACE49" s="233"/>
      <c r="ACF49" s="233"/>
      <c r="ACG49" s="233"/>
      <c r="ACH49" s="233"/>
      <c r="ACI49" s="233"/>
      <c r="ACJ49" s="233"/>
      <c r="ACK49" s="233"/>
      <c r="ACL49" s="233"/>
      <c r="ACM49" s="233"/>
      <c r="ACN49" s="233"/>
      <c r="ACO49" s="233"/>
      <c r="ACP49" s="233"/>
      <c r="ACQ49" s="233"/>
      <c r="ACR49" s="233"/>
      <c r="ACS49" s="233"/>
      <c r="ACT49" s="233"/>
      <c r="ACU49" s="233"/>
      <c r="ACV49" s="233"/>
      <c r="ACW49" s="233"/>
      <c r="ACX49" s="233"/>
      <c r="ACY49" s="233"/>
      <c r="ACZ49" s="233"/>
      <c r="ADA49" s="233"/>
      <c r="ADB49" s="233"/>
      <c r="ADC49" s="233"/>
      <c r="ADD49" s="233"/>
      <c r="ADE49" s="233"/>
      <c r="ADF49" s="233"/>
      <c r="ADG49" s="233"/>
      <c r="ADH49" s="233"/>
      <c r="ADI49" s="233"/>
      <c r="ADJ49" s="233"/>
      <c r="ADK49" s="233"/>
      <c r="ADL49" s="233"/>
      <c r="ADM49" s="233"/>
      <c r="ADN49" s="233"/>
      <c r="ADO49" s="233"/>
      <c r="ADP49" s="233"/>
      <c r="ADQ49" s="233"/>
      <c r="ADR49" s="233"/>
      <c r="ADS49" s="233"/>
      <c r="ADT49" s="233"/>
      <c r="ADU49" s="233"/>
      <c r="ADV49" s="233"/>
      <c r="ADW49" s="233"/>
      <c r="ADX49" s="233"/>
      <c r="ADY49" s="233"/>
      <c r="ADZ49" s="233"/>
      <c r="AEA49" s="233"/>
      <c r="AEB49" s="233"/>
      <c r="AEC49" s="233"/>
      <c r="AED49" s="233"/>
      <c r="AEE49" s="233"/>
      <c r="AEF49" s="233"/>
      <c r="AEG49" s="233"/>
      <c r="AEH49" s="233"/>
      <c r="AEI49" s="233"/>
      <c r="AEJ49" s="233"/>
      <c r="AEK49" s="233"/>
      <c r="AEL49" s="233"/>
      <c r="AEM49" s="233"/>
      <c r="AEN49" s="233"/>
      <c r="AEO49" s="233"/>
      <c r="AEP49" s="233"/>
      <c r="AEQ49" s="233"/>
      <c r="AER49" s="233"/>
      <c r="AES49" s="233"/>
      <c r="AET49" s="233"/>
      <c r="AEU49" s="233"/>
      <c r="AEV49" s="233"/>
      <c r="AEW49" s="233"/>
      <c r="AEX49" s="233"/>
      <c r="AEY49" s="233"/>
      <c r="AEZ49" s="233"/>
      <c r="AFA49" s="233"/>
      <c r="AFB49" s="233"/>
      <c r="AFC49" s="233"/>
      <c r="AFD49" s="233"/>
      <c r="AFE49" s="233"/>
      <c r="AFF49" s="233"/>
      <c r="AFG49" s="233"/>
      <c r="AFH49" s="233"/>
      <c r="AFI49" s="233"/>
      <c r="AFJ49" s="233"/>
      <c r="AFK49" s="233"/>
      <c r="AFL49" s="233"/>
      <c r="AFM49" s="233"/>
      <c r="AFN49" s="233"/>
      <c r="AFO49" s="233"/>
      <c r="AFP49" s="233"/>
      <c r="AFQ49" s="233"/>
      <c r="AFR49" s="233"/>
      <c r="AFS49" s="233"/>
      <c r="AFT49" s="233"/>
      <c r="AFU49" s="233"/>
      <c r="AFV49" s="233"/>
      <c r="AFW49" s="233"/>
      <c r="AFX49" s="233"/>
      <c r="AFY49" s="233"/>
      <c r="AFZ49" s="233"/>
      <c r="AGA49" s="233"/>
      <c r="AGB49" s="233"/>
      <c r="AGC49" s="233"/>
      <c r="AGD49" s="233"/>
      <c r="AGE49" s="233"/>
      <c r="AGF49" s="233"/>
      <c r="AGG49" s="233"/>
      <c r="AGH49" s="233"/>
      <c r="AGI49" s="233"/>
      <c r="AGJ49" s="233"/>
      <c r="AGK49" s="233"/>
      <c r="AGL49" s="233"/>
      <c r="AGM49" s="233"/>
      <c r="AGN49" s="233"/>
      <c r="AGO49" s="233"/>
      <c r="AGP49" s="233"/>
      <c r="AGQ49" s="233"/>
      <c r="AGR49" s="233"/>
      <c r="AGS49" s="233"/>
      <c r="AGT49" s="233"/>
      <c r="AGU49" s="233"/>
      <c r="AGV49" s="233"/>
      <c r="AGW49" s="233"/>
      <c r="AGX49" s="233"/>
      <c r="AGY49" s="233"/>
      <c r="AGZ49" s="233"/>
      <c r="AHA49" s="233"/>
      <c r="AHB49" s="233"/>
      <c r="AHC49" s="233"/>
      <c r="AHD49" s="233"/>
      <c r="AHE49" s="233"/>
      <c r="AHF49" s="233"/>
      <c r="AHG49" s="233"/>
      <c r="AHH49" s="233"/>
      <c r="AHI49" s="233"/>
      <c r="AHJ49" s="233"/>
      <c r="AHK49" s="233"/>
      <c r="AHL49" s="233"/>
      <c r="AHM49" s="233"/>
      <c r="AHN49" s="233"/>
      <c r="AHO49" s="233"/>
      <c r="AHP49" s="233"/>
      <c r="AHQ49" s="233"/>
      <c r="AHR49" s="233"/>
      <c r="AHS49" s="233"/>
      <c r="AHT49" s="233"/>
      <c r="AHU49" s="233"/>
      <c r="AHV49" s="233"/>
      <c r="AHW49" s="233"/>
      <c r="AHX49" s="233"/>
      <c r="AHY49" s="233"/>
      <c r="AHZ49" s="233"/>
      <c r="AIA49" s="233"/>
      <c r="AIB49" s="233"/>
      <c r="AIC49" s="233"/>
      <c r="AID49" s="233"/>
      <c r="AIE49" s="233"/>
      <c r="AIF49" s="233"/>
      <c r="AIG49" s="233"/>
      <c r="AIH49" s="233"/>
      <c r="AII49" s="233"/>
      <c r="AIJ49" s="233"/>
      <c r="AIK49" s="233"/>
      <c r="AIL49" s="233"/>
      <c r="AIM49" s="233"/>
      <c r="AIN49" s="233"/>
      <c r="AIO49" s="233"/>
      <c r="AIP49" s="233"/>
      <c r="AIQ49" s="233"/>
      <c r="AIR49" s="233"/>
      <c r="AIS49" s="233"/>
      <c r="AIT49" s="233"/>
      <c r="AIU49" s="233"/>
      <c r="AIV49" s="233"/>
      <c r="AIW49" s="233"/>
      <c r="AIX49" s="233"/>
      <c r="AIY49" s="233"/>
      <c r="AIZ49" s="233"/>
      <c r="AJA49" s="233"/>
      <c r="AJB49" s="233"/>
      <c r="AJC49" s="233"/>
      <c r="AJD49" s="233"/>
      <c r="AJE49" s="233"/>
      <c r="AJF49" s="233"/>
      <c r="AJG49" s="233"/>
      <c r="AJH49" s="233"/>
      <c r="AJI49" s="233"/>
      <c r="AJJ49" s="233"/>
      <c r="AJK49" s="233"/>
      <c r="AJL49" s="233"/>
      <c r="AJM49" s="233"/>
      <c r="AJN49" s="233"/>
      <c r="AJO49" s="233"/>
      <c r="AJP49" s="233"/>
      <c r="AJQ49" s="233"/>
      <c r="AJR49" s="233"/>
      <c r="AJS49" s="233"/>
      <c r="AJT49" s="233"/>
      <c r="AJU49" s="233"/>
      <c r="AJV49" s="233"/>
      <c r="AJW49" s="233"/>
      <c r="AJX49" s="233"/>
      <c r="AJY49" s="233"/>
      <c r="AJZ49" s="233"/>
      <c r="AKA49" s="233"/>
      <c r="AKB49" s="233"/>
      <c r="AKC49" s="233"/>
      <c r="AKD49" s="233"/>
      <c r="AKE49" s="233"/>
      <c r="AKF49" s="233"/>
      <c r="AKG49" s="233"/>
      <c r="AKH49" s="233"/>
      <c r="AKI49" s="233"/>
      <c r="AKJ49" s="233"/>
      <c r="AKK49" s="233"/>
      <c r="AKL49" s="233"/>
      <c r="AKM49" s="233"/>
      <c r="AKN49" s="233"/>
      <c r="AKO49" s="233"/>
      <c r="AKP49" s="233"/>
      <c r="AKQ49" s="233"/>
      <c r="AKR49" s="233"/>
      <c r="AKS49" s="233"/>
      <c r="AKT49" s="233"/>
      <c r="AKU49" s="233"/>
      <c r="AKV49" s="233"/>
      <c r="AKW49" s="233"/>
      <c r="AKX49" s="233"/>
      <c r="AKY49" s="233"/>
      <c r="AKZ49" s="233"/>
      <c r="ALA49" s="233"/>
      <c r="ALB49" s="233"/>
      <c r="ALC49" s="233"/>
      <c r="ALD49" s="233"/>
      <c r="ALE49" s="233"/>
      <c r="ALF49" s="233"/>
      <c r="ALG49" s="233"/>
      <c r="ALH49" s="233"/>
      <c r="ALI49" s="233"/>
      <c r="ALJ49" s="233"/>
      <c r="ALK49" s="233"/>
      <c r="ALL49" s="233"/>
      <c r="ALM49" s="233"/>
      <c r="ALN49" s="233"/>
      <c r="ALO49" s="233"/>
      <c r="ALP49" s="233"/>
      <c r="ALQ49" s="233"/>
      <c r="ALR49" s="233"/>
      <c r="ALS49" s="233"/>
      <c r="ALT49" s="233"/>
      <c r="ALU49" s="233"/>
      <c r="ALV49" s="233"/>
      <c r="ALW49" s="233"/>
      <c r="ALX49" s="233"/>
      <c r="ALY49" s="233"/>
      <c r="ALZ49" s="233"/>
      <c r="AMA49" s="233"/>
      <c r="AMB49" s="233"/>
      <c r="AMC49" s="233"/>
      <c r="AMD49" s="233"/>
      <c r="AME49" s="233"/>
      <c r="AMF49" s="233"/>
      <c r="AMG49" s="233"/>
      <c r="AMH49" s="233"/>
      <c r="AMI49" s="233"/>
      <c r="AMJ49" s="233"/>
      <c r="AMK49" s="233"/>
    </row>
  </sheetData>
  <mergeCells count="53">
    <mergeCell ref="A48:C48"/>
    <mergeCell ref="A49:C49"/>
    <mergeCell ref="A43:C43"/>
    <mergeCell ref="A44:C44"/>
    <mergeCell ref="A45:C45"/>
    <mergeCell ref="A46:C46"/>
    <mergeCell ref="A47:C47"/>
    <mergeCell ref="A9:C9"/>
    <mergeCell ref="A10:C10"/>
    <mergeCell ref="A29:C29"/>
    <mergeCell ref="A30:C30"/>
    <mergeCell ref="A31:C31"/>
    <mergeCell ref="A11:C11"/>
    <mergeCell ref="A12:C12"/>
    <mergeCell ref="A13:C13"/>
    <mergeCell ref="A2:P2"/>
    <mergeCell ref="A4:C4"/>
    <mergeCell ref="A6:P6"/>
    <mergeCell ref="A7:C8"/>
    <mergeCell ref="D7:F7"/>
    <mergeCell ref="G7:G8"/>
    <mergeCell ref="I7:L7"/>
    <mergeCell ref="N7:P7"/>
    <mergeCell ref="A34:C34"/>
    <mergeCell ref="A36:P36"/>
    <mergeCell ref="A14:C14"/>
    <mergeCell ref="A15:C15"/>
    <mergeCell ref="A16:C16"/>
    <mergeCell ref="A17:C17"/>
    <mergeCell ref="A18:C18"/>
    <mergeCell ref="A32:C32"/>
    <mergeCell ref="A33:C33"/>
    <mergeCell ref="A37:C38"/>
    <mergeCell ref="D37:F37"/>
    <mergeCell ref="G37:G38"/>
    <mergeCell ref="I37:L37"/>
    <mergeCell ref="N37:P37"/>
    <mergeCell ref="A39:C39"/>
    <mergeCell ref="A40:C40"/>
    <mergeCell ref="A41:C41"/>
    <mergeCell ref="A42:C42"/>
    <mergeCell ref="A19:C19"/>
    <mergeCell ref="A21:P21"/>
    <mergeCell ref="A22:C23"/>
    <mergeCell ref="D22:F22"/>
    <mergeCell ref="G22:G23"/>
    <mergeCell ref="I22:L22"/>
    <mergeCell ref="N22:P22"/>
    <mergeCell ref="A24:C24"/>
    <mergeCell ref="A25:C25"/>
    <mergeCell ref="A26:C26"/>
    <mergeCell ref="A27:C27"/>
    <mergeCell ref="A28:C28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78" firstPageNumber="0" pageOrder="overThenDown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K50"/>
  <sheetViews>
    <sheetView view="pageBreakPreview" topLeftCell="A37" zoomScale="60" workbookViewId="0">
      <selection activeCell="E4" sqref="E4"/>
    </sheetView>
  </sheetViews>
  <sheetFormatPr defaultColWidth="9.33203125" defaultRowHeight="16.5"/>
  <cols>
    <col min="1" max="1" width="35.33203125" style="112" customWidth="1"/>
    <col min="2" max="2" width="11" style="112" customWidth="1"/>
    <col min="3" max="3" width="15.1640625" style="112" customWidth="1"/>
    <col min="4" max="4" width="16.33203125" style="112" customWidth="1"/>
    <col min="5" max="6" width="16.5" style="112" customWidth="1"/>
    <col min="7" max="7" width="5" style="112" customWidth="1"/>
    <col min="8" max="8" width="35.1640625" style="112" customWidth="1"/>
    <col min="9" max="9" width="17.5" style="112" customWidth="1"/>
    <col min="10" max="10" width="16.1640625" style="112" customWidth="1"/>
    <col min="11" max="11" width="20.5" style="112" customWidth="1"/>
    <col min="12" max="13" width="17.1640625" style="112" customWidth="1"/>
    <col min="14" max="14" width="6.1640625" style="112" customWidth="1"/>
    <col min="15" max="15" width="33.83203125" style="112" customWidth="1"/>
    <col min="16" max="16" width="17" style="112" customWidth="1"/>
    <col min="17" max="17" width="17.1640625" style="112" customWidth="1"/>
    <col min="18" max="18" width="18.5" style="112" customWidth="1"/>
    <col min="19" max="20" width="16.33203125" style="112" customWidth="1"/>
    <col min="21" max="21" width="5.1640625" style="112" customWidth="1"/>
    <col min="22" max="22" width="27.5" style="112" customWidth="1"/>
    <col min="23" max="23" width="11.33203125" style="112" customWidth="1"/>
    <col min="24" max="24" width="13.83203125" style="112" customWidth="1"/>
    <col min="25" max="25" width="15.5" style="112" customWidth="1"/>
    <col min="26" max="27" width="16" style="112" customWidth="1"/>
    <col min="28" max="29" width="11.33203125" style="112" customWidth="1"/>
    <col min="30" max="30" width="17.1640625" style="112" customWidth="1"/>
    <col min="31" max="256" width="11.1640625" style="112" customWidth="1"/>
    <col min="257" max="257" width="35.33203125" style="112" customWidth="1"/>
    <col min="258" max="258" width="11" style="112" customWidth="1"/>
    <col min="259" max="259" width="15.1640625" style="112" customWidth="1"/>
    <col min="260" max="260" width="16.33203125" style="112" customWidth="1"/>
    <col min="261" max="262" width="16.5" style="112" customWidth="1"/>
    <col min="263" max="263" width="5" style="112" customWidth="1"/>
    <col min="264" max="264" width="36.33203125" style="112" customWidth="1"/>
    <col min="265" max="265" width="14.6640625" style="112" customWidth="1"/>
    <col min="266" max="266" width="16.1640625" style="112" customWidth="1"/>
    <col min="267" max="267" width="20.5" style="112" customWidth="1"/>
    <col min="268" max="269" width="17.1640625" style="112" customWidth="1"/>
    <col min="270" max="270" width="5" style="112" customWidth="1"/>
    <col min="271" max="271" width="35.83203125" style="112" customWidth="1"/>
    <col min="272" max="272" width="17" style="112" customWidth="1"/>
    <col min="273" max="273" width="17.1640625" style="112" customWidth="1"/>
    <col min="274" max="274" width="18.5" style="112" customWidth="1"/>
    <col min="275" max="276" width="16.33203125" style="112" customWidth="1"/>
    <col min="277" max="277" width="5.1640625" style="112" customWidth="1"/>
    <col min="278" max="285" width="11.33203125" style="112" customWidth="1"/>
    <col min="286" max="286" width="17.1640625" style="112" customWidth="1"/>
    <col min="287" max="512" width="11.1640625" style="112" customWidth="1"/>
    <col min="513" max="513" width="35.33203125" style="112" customWidth="1"/>
    <col min="514" max="514" width="11" style="112" customWidth="1"/>
    <col min="515" max="515" width="15.1640625" style="112" customWidth="1"/>
    <col min="516" max="516" width="16.33203125" style="112" customWidth="1"/>
    <col min="517" max="518" width="16.5" style="112" customWidth="1"/>
    <col min="519" max="519" width="5" style="112" customWidth="1"/>
    <col min="520" max="520" width="36.33203125" style="112" customWidth="1"/>
    <col min="521" max="521" width="14.6640625" style="112" customWidth="1"/>
    <col min="522" max="522" width="16.1640625" style="112" customWidth="1"/>
    <col min="523" max="523" width="20.5" style="112" customWidth="1"/>
    <col min="524" max="525" width="17.1640625" style="112" customWidth="1"/>
    <col min="526" max="526" width="5" style="112" customWidth="1"/>
    <col min="527" max="527" width="35.83203125" style="112" customWidth="1"/>
    <col min="528" max="528" width="17" style="112" customWidth="1"/>
    <col min="529" max="529" width="17.1640625" style="112" customWidth="1"/>
    <col min="530" max="530" width="18.5" style="112" customWidth="1"/>
    <col min="531" max="532" width="16.33203125" style="112" customWidth="1"/>
    <col min="533" max="533" width="5.1640625" style="112" customWidth="1"/>
    <col min="534" max="541" width="11.33203125" style="112" customWidth="1"/>
    <col min="542" max="542" width="17.1640625" style="112" customWidth="1"/>
    <col min="543" max="768" width="11.1640625" style="112" customWidth="1"/>
    <col min="769" max="769" width="35.33203125" style="112" customWidth="1"/>
    <col min="770" max="770" width="11" style="112" customWidth="1"/>
    <col min="771" max="771" width="15.1640625" style="112" customWidth="1"/>
    <col min="772" max="772" width="16.33203125" style="112" customWidth="1"/>
    <col min="773" max="774" width="16.5" style="112" customWidth="1"/>
    <col min="775" max="775" width="5" style="112" customWidth="1"/>
    <col min="776" max="776" width="36.33203125" style="112" customWidth="1"/>
    <col min="777" max="777" width="14.6640625" style="112" customWidth="1"/>
    <col min="778" max="778" width="16.1640625" style="112" customWidth="1"/>
    <col min="779" max="779" width="20.5" style="112" customWidth="1"/>
    <col min="780" max="781" width="17.1640625" style="112" customWidth="1"/>
    <col min="782" max="782" width="5" style="112" customWidth="1"/>
    <col min="783" max="783" width="35.83203125" style="112" customWidth="1"/>
    <col min="784" max="784" width="17" style="112" customWidth="1"/>
    <col min="785" max="785" width="17.1640625" style="112" customWidth="1"/>
    <col min="786" max="786" width="18.5" style="112" customWidth="1"/>
    <col min="787" max="788" width="16.33203125" style="112" customWidth="1"/>
    <col min="789" max="789" width="5.1640625" style="112" customWidth="1"/>
    <col min="790" max="797" width="11.33203125" style="112" customWidth="1"/>
    <col min="798" max="798" width="17.1640625" style="112" customWidth="1"/>
    <col min="799" max="1025" width="11.1640625" style="112" customWidth="1"/>
    <col min="1026" max="16384" width="9.33203125" style="1"/>
  </cols>
  <sheetData>
    <row r="1" spans="1:27">
      <c r="AA1" s="113" t="s">
        <v>56</v>
      </c>
    </row>
    <row r="2" spans="1:27" ht="36" customHeight="1">
      <c r="A2" s="274" t="s">
        <v>234</v>
      </c>
      <c r="B2" s="274"/>
      <c r="C2" s="274"/>
      <c r="D2" s="274"/>
      <c r="E2" s="274"/>
      <c r="F2" s="274"/>
      <c r="H2" s="274" t="s">
        <v>234</v>
      </c>
      <c r="I2" s="274"/>
      <c r="J2" s="274"/>
      <c r="K2" s="274"/>
      <c r="L2" s="274"/>
      <c r="M2" s="274"/>
      <c r="N2" s="114"/>
      <c r="O2" s="274" t="s">
        <v>234</v>
      </c>
      <c r="P2" s="274"/>
      <c r="Q2" s="274"/>
      <c r="R2" s="274"/>
      <c r="S2" s="274"/>
      <c r="T2" s="274"/>
      <c r="V2" s="274" t="s">
        <v>234</v>
      </c>
      <c r="W2" s="274"/>
      <c r="X2" s="274"/>
      <c r="Y2" s="274"/>
      <c r="Z2" s="274"/>
      <c r="AA2" s="274"/>
    </row>
    <row r="3" spans="1:27" s="115" customFormat="1">
      <c r="A3" s="275" t="s">
        <v>235</v>
      </c>
      <c r="B3" s="275"/>
      <c r="C3" s="275"/>
      <c r="D3" s="275"/>
      <c r="E3" s="275"/>
      <c r="F3" s="275"/>
      <c r="H3" s="275" t="s">
        <v>267</v>
      </c>
      <c r="I3" s="275"/>
      <c r="J3" s="275"/>
      <c r="K3" s="275"/>
      <c r="L3" s="275"/>
      <c r="M3" s="275"/>
      <c r="N3" s="116"/>
      <c r="O3" s="275" t="s">
        <v>266</v>
      </c>
      <c r="P3" s="275"/>
      <c r="Q3" s="275"/>
      <c r="R3" s="275"/>
      <c r="S3" s="275"/>
      <c r="T3" s="275"/>
      <c r="V3" s="275" t="s">
        <v>485</v>
      </c>
      <c r="W3" s="275"/>
      <c r="X3" s="275"/>
      <c r="Y3" s="275"/>
      <c r="Z3" s="275"/>
      <c r="AA3" s="275"/>
    </row>
    <row r="4" spans="1:27" ht="127.5" customHeight="1">
      <c r="A4" s="117" t="s">
        <v>236</v>
      </c>
      <c r="B4" s="274" t="s">
        <v>237</v>
      </c>
      <c r="C4" s="117" t="s">
        <v>238</v>
      </c>
      <c r="D4" s="117" t="s">
        <v>239</v>
      </c>
      <c r="E4" s="117" t="s">
        <v>240</v>
      </c>
      <c r="F4" s="117" t="s">
        <v>241</v>
      </c>
      <c r="H4" s="117" t="s">
        <v>236</v>
      </c>
      <c r="I4" s="274" t="s">
        <v>237</v>
      </c>
      <c r="J4" s="117" t="s">
        <v>242</v>
      </c>
      <c r="K4" s="117" t="s">
        <v>239</v>
      </c>
      <c r="L4" s="117" t="s">
        <v>240</v>
      </c>
      <c r="M4" s="117" t="s">
        <v>241</v>
      </c>
      <c r="N4" s="114"/>
      <c r="O4" s="117" t="s">
        <v>236</v>
      </c>
      <c r="P4" s="274" t="s">
        <v>237</v>
      </c>
      <c r="Q4" s="117" t="s">
        <v>243</v>
      </c>
      <c r="R4" s="117" t="s">
        <v>239</v>
      </c>
      <c r="S4" s="117" t="s">
        <v>240</v>
      </c>
      <c r="T4" s="117" t="s">
        <v>241</v>
      </c>
      <c r="V4" s="117" t="s">
        <v>236</v>
      </c>
      <c r="W4" s="274" t="s">
        <v>237</v>
      </c>
      <c r="X4" s="117" t="s">
        <v>243</v>
      </c>
      <c r="Y4" s="117" t="s">
        <v>239</v>
      </c>
      <c r="Z4" s="117" t="s">
        <v>240</v>
      </c>
      <c r="AA4" s="117" t="s">
        <v>241</v>
      </c>
    </row>
    <row r="5" spans="1:27" ht="89.25" customHeight="1">
      <c r="A5" s="118" t="s">
        <v>244</v>
      </c>
      <c r="B5" s="274"/>
      <c r="C5" s="119">
        <f>C6/B6+C7/B7+C8/B8+C9/B9+C10/B10+C11/B11+C12/B12+C13/B13+C14/B14+C15/B15</f>
        <v>191.5671719773346</v>
      </c>
      <c r="D5" s="119">
        <v>400.83</v>
      </c>
      <c r="E5" s="119">
        <f t="shared" ref="E5:E29" si="0">C5-D5</f>
        <v>-209.26282802266539</v>
      </c>
      <c r="F5" s="119">
        <f t="shared" ref="F5:F11" si="1">C5*100/D5</f>
        <v>47.792623300984104</v>
      </c>
      <c r="H5" s="118" t="s">
        <v>244</v>
      </c>
      <c r="I5" s="274"/>
      <c r="J5" s="120">
        <f>J6/I6+J7/I7+J8/I8+J9/I9+J10/I10+J11/I11+J12/I12+J13/I13+J14/I14+J15/I15</f>
        <v>96.347599423903787</v>
      </c>
      <c r="K5" s="119">
        <f>K6/I6+K7/I7+K8/I8+K9/I9+K10/I10+K11/I11+K12/I12+K13/I13+K14/I14+K15/I15</f>
        <v>400.82958116766946</v>
      </c>
      <c r="L5" s="119">
        <f t="shared" ref="L5:L29" si="2">J5-K5</f>
        <v>-304.48198174376569</v>
      </c>
      <c r="M5" s="119">
        <f t="shared" ref="M5:M11" si="3">J5*100/K5</f>
        <v>24.037048149797357</v>
      </c>
      <c r="N5" s="121"/>
      <c r="O5" s="118" t="s">
        <v>244</v>
      </c>
      <c r="P5" s="274"/>
      <c r="Q5" s="119">
        <f>Q6/P6+Q7/P7+Q8/P8+Q9/P9+Q10/P10+Q11/P11+Q12/P12+Q13/P13+Q14/P14+Q15/P15</f>
        <v>93.791001124859392</v>
      </c>
      <c r="R5" s="119">
        <f>R6/P6+R7/P7+R8/P8+R9/P9+R10/P10+R11/P11+R12/P12+R13/P13+R14/P14+R15/P15</f>
        <v>400.82958116766946</v>
      </c>
      <c r="S5" s="119">
        <f t="shared" ref="S5:S29" si="4">Q5-R5</f>
        <v>-307.03858004281005</v>
      </c>
      <c r="T5" s="119">
        <f>Q5*100/R5</f>
        <v>23.399221397690717</v>
      </c>
      <c r="V5" s="118" t="s">
        <v>244</v>
      </c>
      <c r="W5" s="274"/>
      <c r="X5" s="119">
        <f>X6/W6+X7/W7+X8/W8+X9/W9+X10/W10+X11/W11+X12/W12+X13/W13+X14/W14+X15/W15</f>
        <v>1.4285714285714286</v>
      </c>
      <c r="Y5" s="119">
        <f>Y6/W6+Y7/W7+Y8/W8+Y9/W9+Y10/W10+Y11/W11+Y12/W12+Y13/W13+Y14/W14+Y15/W15</f>
        <v>400.82958116766946</v>
      </c>
      <c r="Z5" s="119">
        <f>X5-Y5</f>
        <v>-399.40100973909801</v>
      </c>
      <c r="AA5" s="119">
        <f>X5*100/Y5</f>
        <v>0.35640369266405225</v>
      </c>
    </row>
    <row r="6" spans="1:27" ht="33">
      <c r="A6" s="122" t="s">
        <v>245</v>
      </c>
      <c r="B6" s="123">
        <v>6.4</v>
      </c>
      <c r="C6" s="124">
        <f>J6+Q6+X6</f>
        <v>0</v>
      </c>
      <c r="D6" s="124">
        <v>530</v>
      </c>
      <c r="E6" s="124">
        <f t="shared" si="0"/>
        <v>-530</v>
      </c>
      <c r="F6" s="123">
        <f t="shared" si="1"/>
        <v>0</v>
      </c>
      <c r="H6" s="122" t="s">
        <v>245</v>
      </c>
      <c r="I6" s="123">
        <v>6.4</v>
      </c>
      <c r="J6" s="125">
        <f>'Справочно_ведомость контроля'!F27</f>
        <v>0</v>
      </c>
      <c r="K6" s="124">
        <f t="shared" ref="K6:K15" si="5">R6</f>
        <v>530</v>
      </c>
      <c r="L6" s="124">
        <f t="shared" si="2"/>
        <v>-530</v>
      </c>
      <c r="M6" s="123">
        <f t="shared" si="3"/>
        <v>0</v>
      </c>
      <c r="N6" s="126"/>
      <c r="O6" s="122" t="s">
        <v>245</v>
      </c>
      <c r="P6" s="123">
        <v>6.4</v>
      </c>
      <c r="Q6" s="125">
        <f>'Справочно_ведомость контроля'!J27</f>
        <v>0</v>
      </c>
      <c r="R6" s="124">
        <f t="shared" ref="R6:R15" si="6">D6</f>
        <v>530</v>
      </c>
      <c r="S6" s="124">
        <f>Q6-R6</f>
        <v>-530</v>
      </c>
      <c r="T6" s="123">
        <f t="shared" ref="T6:T11" si="7">Q6*100/R6</f>
        <v>0</v>
      </c>
      <c r="V6" s="122" t="s">
        <v>245</v>
      </c>
      <c r="W6" s="123">
        <v>6.4</v>
      </c>
      <c r="X6" s="125">
        <f>'Справочно_ведомость контроля'!L27+'Справочно_ведомость контроля'!L28</f>
        <v>0</v>
      </c>
      <c r="Y6" s="124">
        <f t="shared" ref="Y6:Y15" si="8">K6</f>
        <v>530</v>
      </c>
      <c r="Z6" s="124">
        <f>X6-Y6</f>
        <v>-530</v>
      </c>
      <c r="AA6" s="123">
        <f t="shared" ref="AA6:AA41" si="9">X6*100/Y6</f>
        <v>0</v>
      </c>
    </row>
    <row r="7" spans="1:27">
      <c r="A7" s="122" t="s">
        <v>167</v>
      </c>
      <c r="B7" s="123">
        <v>1.07</v>
      </c>
      <c r="C7" s="124">
        <f t="shared" ref="C7:C29" si="10">J7+Q7+X7</f>
        <v>32</v>
      </c>
      <c r="D7" s="124">
        <v>60</v>
      </c>
      <c r="E7" s="124">
        <f t="shared" si="0"/>
        <v>-28</v>
      </c>
      <c r="F7" s="123">
        <f t="shared" si="1"/>
        <v>53.333333333333336</v>
      </c>
      <c r="H7" s="122" t="s">
        <v>167</v>
      </c>
      <c r="I7" s="123">
        <v>1.07</v>
      </c>
      <c r="J7" s="125">
        <f>'Справочно_ведомость контроля'!F29</f>
        <v>32</v>
      </c>
      <c r="K7" s="124">
        <f t="shared" si="5"/>
        <v>60</v>
      </c>
      <c r="L7" s="124">
        <f t="shared" si="2"/>
        <v>-28</v>
      </c>
      <c r="M7" s="123">
        <f t="shared" si="3"/>
        <v>53.333333333333336</v>
      </c>
      <c r="N7" s="126"/>
      <c r="O7" s="122" t="s">
        <v>167</v>
      </c>
      <c r="P7" s="123">
        <v>1.07</v>
      </c>
      <c r="Q7" s="125">
        <v>0</v>
      </c>
      <c r="R7" s="124">
        <f t="shared" si="6"/>
        <v>60</v>
      </c>
      <c r="S7" s="124">
        <f>Q7-R7</f>
        <v>-60</v>
      </c>
      <c r="T7" s="123">
        <f t="shared" si="7"/>
        <v>0</v>
      </c>
      <c r="V7" s="122" t="s">
        <v>167</v>
      </c>
      <c r="W7" s="123">
        <v>1.07</v>
      </c>
      <c r="X7" s="125">
        <f>'Справочно_ведомость контроля'!L29</f>
        <v>0</v>
      </c>
      <c r="Y7" s="124">
        <f t="shared" si="8"/>
        <v>60</v>
      </c>
      <c r="Z7" s="124">
        <f t="shared" ref="Z7:Z15" si="11">X7-Y7</f>
        <v>-60</v>
      </c>
      <c r="AA7" s="123">
        <f t="shared" si="9"/>
        <v>0</v>
      </c>
    </row>
    <row r="8" spans="1:27">
      <c r="A8" s="122" t="s">
        <v>89</v>
      </c>
      <c r="B8" s="123">
        <v>7</v>
      </c>
      <c r="C8" s="124">
        <f t="shared" si="10"/>
        <v>0.6</v>
      </c>
      <c r="D8" s="124">
        <v>10</v>
      </c>
      <c r="E8" s="124">
        <f t="shared" si="0"/>
        <v>-9.4</v>
      </c>
      <c r="F8" s="123">
        <f t="shared" si="1"/>
        <v>6</v>
      </c>
      <c r="H8" s="122" t="s">
        <v>89</v>
      </c>
      <c r="I8" s="123">
        <v>7</v>
      </c>
      <c r="J8" s="125">
        <f>'Справочно_ведомость контроля'!F31</f>
        <v>0.6</v>
      </c>
      <c r="K8" s="124">
        <f t="shared" si="5"/>
        <v>10</v>
      </c>
      <c r="L8" s="124">
        <f t="shared" si="2"/>
        <v>-9.4</v>
      </c>
      <c r="M8" s="123">
        <f t="shared" si="3"/>
        <v>6</v>
      </c>
      <c r="N8" s="126"/>
      <c r="O8" s="122" t="s">
        <v>89</v>
      </c>
      <c r="P8" s="123">
        <v>7</v>
      </c>
      <c r="Q8" s="125">
        <f>'Справочно_ведомость контроля'!J31</f>
        <v>0</v>
      </c>
      <c r="R8" s="124">
        <f t="shared" si="6"/>
        <v>10</v>
      </c>
      <c r="S8" s="124">
        <f t="shared" si="4"/>
        <v>-10</v>
      </c>
      <c r="T8" s="123">
        <f t="shared" si="7"/>
        <v>0</v>
      </c>
      <c r="V8" s="122" t="s">
        <v>89</v>
      </c>
      <c r="W8" s="123">
        <v>7</v>
      </c>
      <c r="X8" s="125">
        <f>'Справочно_ведомость контроля'!L31</f>
        <v>0</v>
      </c>
      <c r="Y8" s="124">
        <f t="shared" si="8"/>
        <v>10</v>
      </c>
      <c r="Z8" s="124">
        <f t="shared" si="11"/>
        <v>-10</v>
      </c>
      <c r="AA8" s="123">
        <f t="shared" si="9"/>
        <v>0</v>
      </c>
    </row>
    <row r="9" spans="1:27">
      <c r="A9" s="122" t="s">
        <v>246</v>
      </c>
      <c r="B9" s="123">
        <v>0.66</v>
      </c>
      <c r="C9" s="124">
        <f t="shared" si="10"/>
        <v>0</v>
      </c>
      <c r="D9" s="124">
        <v>15</v>
      </c>
      <c r="E9" s="124">
        <f t="shared" si="0"/>
        <v>-15</v>
      </c>
      <c r="F9" s="123">
        <f t="shared" si="1"/>
        <v>0</v>
      </c>
      <c r="H9" s="122" t="s">
        <v>246</v>
      </c>
      <c r="I9" s="123">
        <v>0.66</v>
      </c>
      <c r="J9" s="125">
        <f>'Справочно_ведомость контроля'!F30</f>
        <v>0</v>
      </c>
      <c r="K9" s="124">
        <f t="shared" si="5"/>
        <v>15</v>
      </c>
      <c r="L9" s="124">
        <f t="shared" si="2"/>
        <v>-15</v>
      </c>
      <c r="M9" s="123">
        <f t="shared" si="3"/>
        <v>0</v>
      </c>
      <c r="N9" s="126"/>
      <c r="O9" s="122" t="s">
        <v>246</v>
      </c>
      <c r="P9" s="123">
        <v>0.66</v>
      </c>
      <c r="Q9" s="125">
        <v>0</v>
      </c>
      <c r="R9" s="124">
        <f t="shared" si="6"/>
        <v>15</v>
      </c>
      <c r="S9" s="124">
        <f t="shared" si="4"/>
        <v>-15</v>
      </c>
      <c r="T9" s="123">
        <f t="shared" si="7"/>
        <v>0</v>
      </c>
      <c r="V9" s="122" t="s">
        <v>246</v>
      </c>
      <c r="W9" s="123">
        <v>0.66</v>
      </c>
      <c r="X9" s="125">
        <f>'Справочно_ведомость контроля'!L30</f>
        <v>0</v>
      </c>
      <c r="Y9" s="124">
        <f t="shared" si="8"/>
        <v>15</v>
      </c>
      <c r="Z9" s="124">
        <f t="shared" si="11"/>
        <v>-15</v>
      </c>
      <c r="AA9" s="123">
        <f t="shared" si="9"/>
        <v>0</v>
      </c>
    </row>
    <row r="10" spans="1:27">
      <c r="A10" s="122" t="s">
        <v>114</v>
      </c>
      <c r="B10" s="123">
        <v>1</v>
      </c>
      <c r="C10" s="124">
        <f t="shared" si="10"/>
        <v>81.599999999999994</v>
      </c>
      <c r="D10" s="124">
        <v>78</v>
      </c>
      <c r="E10" s="124">
        <f t="shared" si="0"/>
        <v>3.5999999999999943</v>
      </c>
      <c r="F10" s="123">
        <f t="shared" si="1"/>
        <v>104.6153846153846</v>
      </c>
      <c r="H10" s="122" t="s">
        <v>114</v>
      </c>
      <c r="I10" s="123">
        <v>1</v>
      </c>
      <c r="J10" s="125">
        <f>'Справочно_ведомость контроля'!F21</f>
        <v>50.1</v>
      </c>
      <c r="K10" s="124">
        <f t="shared" si="5"/>
        <v>78</v>
      </c>
      <c r="L10" s="124">
        <f t="shared" si="2"/>
        <v>-27.9</v>
      </c>
      <c r="M10" s="123">
        <f t="shared" si="3"/>
        <v>64.230769230769226</v>
      </c>
      <c r="N10" s="126"/>
      <c r="O10" s="122" t="s">
        <v>114</v>
      </c>
      <c r="P10" s="123">
        <v>1</v>
      </c>
      <c r="Q10" s="125">
        <f>'Справочно_ведомость контроля'!J21</f>
        <v>31.5</v>
      </c>
      <c r="R10" s="124">
        <f t="shared" si="6"/>
        <v>78</v>
      </c>
      <c r="S10" s="124">
        <f t="shared" si="4"/>
        <v>-46.5</v>
      </c>
      <c r="T10" s="123">
        <f t="shared" si="7"/>
        <v>40.384615384615387</v>
      </c>
      <c r="V10" s="122" t="s">
        <v>114</v>
      </c>
      <c r="W10" s="123">
        <v>1</v>
      </c>
      <c r="X10" s="125">
        <f>'Справочно_ведомость контроля'!L21</f>
        <v>0</v>
      </c>
      <c r="Y10" s="124">
        <f t="shared" si="8"/>
        <v>78</v>
      </c>
      <c r="Z10" s="124">
        <f t="shared" si="11"/>
        <v>-78</v>
      </c>
      <c r="AA10" s="123">
        <f t="shared" si="9"/>
        <v>0</v>
      </c>
    </row>
    <row r="11" spans="1:27">
      <c r="A11" s="122" t="s">
        <v>227</v>
      </c>
      <c r="B11" s="123">
        <v>1.1599999999999999</v>
      </c>
      <c r="C11" s="124">
        <f t="shared" si="10"/>
        <v>0</v>
      </c>
      <c r="D11" s="124">
        <v>40</v>
      </c>
      <c r="E11" s="124">
        <f t="shared" si="0"/>
        <v>-40</v>
      </c>
      <c r="F11" s="123">
        <f t="shared" si="1"/>
        <v>0</v>
      </c>
      <c r="H11" s="122" t="s">
        <v>227</v>
      </c>
      <c r="I11" s="123">
        <v>1.1599999999999999</v>
      </c>
      <c r="J11" s="125">
        <f>'Справочно_ведомость контроля'!F22</f>
        <v>0</v>
      </c>
      <c r="K11" s="124">
        <f t="shared" si="5"/>
        <v>40</v>
      </c>
      <c r="L11" s="124">
        <f t="shared" si="2"/>
        <v>-40</v>
      </c>
      <c r="M11" s="123">
        <f t="shared" si="3"/>
        <v>0</v>
      </c>
      <c r="N11" s="126"/>
      <c r="O11" s="122" t="s">
        <v>227</v>
      </c>
      <c r="P11" s="123">
        <v>1.1599999999999999</v>
      </c>
      <c r="Q11" s="125">
        <f>'Справочно_ведомость контроля'!J22</f>
        <v>0</v>
      </c>
      <c r="R11" s="124">
        <f t="shared" si="6"/>
        <v>40</v>
      </c>
      <c r="S11" s="124">
        <f t="shared" si="4"/>
        <v>-40</v>
      </c>
      <c r="T11" s="123">
        <f t="shared" si="7"/>
        <v>0</v>
      </c>
      <c r="V11" s="122" t="s">
        <v>227</v>
      </c>
      <c r="W11" s="123">
        <v>1.1599999999999999</v>
      </c>
      <c r="X11" s="125">
        <f>'Справочно_ведомость контроля'!L22</f>
        <v>0</v>
      </c>
      <c r="Y11" s="124">
        <f t="shared" si="8"/>
        <v>40</v>
      </c>
      <c r="Z11" s="124">
        <f t="shared" si="11"/>
        <v>-40</v>
      </c>
      <c r="AA11" s="123">
        <f t="shared" si="9"/>
        <v>0</v>
      </c>
    </row>
    <row r="12" spans="1:27">
      <c r="A12" s="122" t="s">
        <v>135</v>
      </c>
      <c r="B12" s="123">
        <v>0.8</v>
      </c>
      <c r="C12" s="124">
        <f t="shared" si="10"/>
        <v>0</v>
      </c>
      <c r="D12" s="124">
        <v>0</v>
      </c>
      <c r="E12" s="124">
        <f t="shared" si="0"/>
        <v>0</v>
      </c>
      <c r="F12" s="123"/>
      <c r="H12" s="122" t="s">
        <v>135</v>
      </c>
      <c r="I12" s="123">
        <v>0.8</v>
      </c>
      <c r="J12" s="125">
        <v>0</v>
      </c>
      <c r="K12" s="124">
        <f t="shared" si="5"/>
        <v>0</v>
      </c>
      <c r="L12" s="124">
        <f t="shared" si="2"/>
        <v>0</v>
      </c>
      <c r="M12" s="123"/>
      <c r="N12" s="126"/>
      <c r="O12" s="122" t="s">
        <v>135</v>
      </c>
      <c r="P12" s="123">
        <v>0.8</v>
      </c>
      <c r="Q12" s="125">
        <v>0</v>
      </c>
      <c r="R12" s="124">
        <f t="shared" si="6"/>
        <v>0</v>
      </c>
      <c r="S12" s="124">
        <f t="shared" si="4"/>
        <v>0</v>
      </c>
      <c r="T12" s="123"/>
      <c r="V12" s="122" t="s">
        <v>135</v>
      </c>
      <c r="W12" s="123">
        <v>0.8</v>
      </c>
      <c r="X12" s="125">
        <f>'Справочно_ведомость контроля'!L26</f>
        <v>0</v>
      </c>
      <c r="Y12" s="124">
        <f t="shared" si="8"/>
        <v>0</v>
      </c>
      <c r="Z12" s="124">
        <f t="shared" si="11"/>
        <v>0</v>
      </c>
      <c r="AA12" s="123"/>
    </row>
    <row r="13" spans="1:27">
      <c r="A13" s="122" t="s">
        <v>247</v>
      </c>
      <c r="B13" s="123">
        <v>1.27</v>
      </c>
      <c r="C13" s="124">
        <f t="shared" si="10"/>
        <v>80.975999999999999</v>
      </c>
      <c r="D13" s="124">
        <v>53</v>
      </c>
      <c r="E13" s="124">
        <f t="shared" si="0"/>
        <v>27.975999999999999</v>
      </c>
      <c r="F13" s="123">
        <f t="shared" ref="F13:F22" si="12">C13*100/D13</f>
        <v>152.78490566037738</v>
      </c>
      <c r="H13" s="122" t="s">
        <v>247</v>
      </c>
      <c r="I13" s="123">
        <v>1.27</v>
      </c>
      <c r="J13" s="125">
        <f>'Справочно_ведомость контроля'!F23</f>
        <v>7.4</v>
      </c>
      <c r="K13" s="124">
        <f t="shared" si="5"/>
        <v>53</v>
      </c>
      <c r="L13" s="124">
        <f t="shared" si="2"/>
        <v>-45.6</v>
      </c>
      <c r="M13" s="123">
        <f t="shared" ref="M13:M22" si="13">J13*100/K13</f>
        <v>13.962264150943396</v>
      </c>
      <c r="N13" s="126"/>
      <c r="O13" s="122" t="s">
        <v>247</v>
      </c>
      <c r="P13" s="123">
        <v>1.27</v>
      </c>
      <c r="Q13" s="125">
        <f>'Справочно_ведомость контроля'!J23</f>
        <v>73.575999999999993</v>
      </c>
      <c r="R13" s="124">
        <f t="shared" si="6"/>
        <v>53</v>
      </c>
      <c r="S13" s="124">
        <f t="shared" si="4"/>
        <v>20.575999999999993</v>
      </c>
      <c r="T13" s="123">
        <f t="shared" ref="T13:T22" si="14">Q13*100/R13</f>
        <v>138.82264150943396</v>
      </c>
      <c r="V13" s="122" t="s">
        <v>247</v>
      </c>
      <c r="W13" s="123">
        <v>1.27</v>
      </c>
      <c r="X13" s="125">
        <f>'Справочно_ведомость контроля'!L23</f>
        <v>0</v>
      </c>
      <c r="Y13" s="124">
        <f t="shared" si="8"/>
        <v>53</v>
      </c>
      <c r="Z13" s="124">
        <f t="shared" si="11"/>
        <v>-53</v>
      </c>
      <c r="AA13" s="123">
        <f t="shared" si="9"/>
        <v>0</v>
      </c>
    </row>
    <row r="14" spans="1:27" ht="66" customHeight="1">
      <c r="A14" s="122" t="s">
        <v>248</v>
      </c>
      <c r="B14" s="123">
        <v>1.4</v>
      </c>
      <c r="C14" s="124">
        <f t="shared" si="10"/>
        <v>6.1</v>
      </c>
      <c r="D14" s="124">
        <v>77</v>
      </c>
      <c r="E14" s="124">
        <f t="shared" si="0"/>
        <v>-70.900000000000006</v>
      </c>
      <c r="F14" s="123">
        <f t="shared" si="12"/>
        <v>7.9220779220779223</v>
      </c>
      <c r="H14" s="122" t="s">
        <v>248</v>
      </c>
      <c r="I14" s="123">
        <v>1.4</v>
      </c>
      <c r="J14" s="125">
        <f>'Справочно_ведомость контроля'!F25</f>
        <v>0</v>
      </c>
      <c r="K14" s="124">
        <f t="shared" si="5"/>
        <v>77</v>
      </c>
      <c r="L14" s="124">
        <f t="shared" si="2"/>
        <v>-77</v>
      </c>
      <c r="M14" s="123">
        <f t="shared" si="13"/>
        <v>0</v>
      </c>
      <c r="N14" s="126"/>
      <c r="O14" s="122" t="s">
        <v>248</v>
      </c>
      <c r="P14" s="123">
        <v>1.4</v>
      </c>
      <c r="Q14" s="125">
        <f>'Справочно_ведомость контроля'!J24+'Справочно_ведомость контроля'!J25</f>
        <v>6.1</v>
      </c>
      <c r="R14" s="124">
        <f t="shared" si="6"/>
        <v>77</v>
      </c>
      <c r="S14" s="124">
        <f t="shared" si="4"/>
        <v>-70.900000000000006</v>
      </c>
      <c r="T14" s="123">
        <f t="shared" si="14"/>
        <v>7.9220779220779223</v>
      </c>
      <c r="V14" s="122" t="s">
        <v>248</v>
      </c>
      <c r="W14" s="123">
        <v>1.4</v>
      </c>
      <c r="X14" s="125">
        <f>'Справочно_ведомость контроля'!L25</f>
        <v>0</v>
      </c>
      <c r="Y14" s="124">
        <f t="shared" si="8"/>
        <v>77</v>
      </c>
      <c r="Z14" s="124">
        <f t="shared" si="11"/>
        <v>-77</v>
      </c>
      <c r="AA14" s="123">
        <f t="shared" si="9"/>
        <v>0</v>
      </c>
    </row>
    <row r="15" spans="1:27" ht="33">
      <c r="A15" s="122" t="s">
        <v>249</v>
      </c>
      <c r="B15" s="123">
        <v>1.4</v>
      </c>
      <c r="C15" s="124">
        <f t="shared" si="10"/>
        <v>16.600000000000001</v>
      </c>
      <c r="D15" s="124">
        <v>40</v>
      </c>
      <c r="E15" s="124">
        <f t="shared" si="0"/>
        <v>-23.4</v>
      </c>
      <c r="F15" s="123">
        <f t="shared" si="12"/>
        <v>41.500000000000007</v>
      </c>
      <c r="H15" s="122" t="s">
        <v>249</v>
      </c>
      <c r="I15" s="123">
        <v>1.4</v>
      </c>
      <c r="J15" s="125">
        <f>'Справочно_ведомость контроля'!F35</f>
        <v>14.6</v>
      </c>
      <c r="K15" s="124">
        <f t="shared" si="5"/>
        <v>40</v>
      </c>
      <c r="L15" s="124">
        <f t="shared" si="2"/>
        <v>-25.4</v>
      </c>
      <c r="M15" s="123">
        <f t="shared" si="13"/>
        <v>36.5</v>
      </c>
      <c r="N15" s="126"/>
      <c r="O15" s="122" t="s">
        <v>249</v>
      </c>
      <c r="P15" s="123">
        <v>1.4</v>
      </c>
      <c r="Q15" s="125">
        <f>'Справочно_ведомость контроля'!J35</f>
        <v>0</v>
      </c>
      <c r="R15" s="124">
        <f t="shared" si="6"/>
        <v>40</v>
      </c>
      <c r="S15" s="124">
        <f t="shared" si="4"/>
        <v>-40</v>
      </c>
      <c r="T15" s="123">
        <f t="shared" si="14"/>
        <v>0</v>
      </c>
      <c r="V15" s="122" t="s">
        <v>249</v>
      </c>
      <c r="W15" s="123">
        <v>1.4</v>
      </c>
      <c r="X15" s="125">
        <f>'Справочно_ведомость контроля'!L35</f>
        <v>2</v>
      </c>
      <c r="Y15" s="124">
        <f t="shared" si="8"/>
        <v>40</v>
      </c>
      <c r="Z15" s="124">
        <f t="shared" si="11"/>
        <v>-38</v>
      </c>
      <c r="AA15" s="123">
        <f t="shared" si="9"/>
        <v>5</v>
      </c>
    </row>
    <row r="16" spans="1:27">
      <c r="A16" s="118" t="s">
        <v>250</v>
      </c>
      <c r="B16" s="119"/>
      <c r="C16" s="127">
        <f>C17/B17+C18/B18</f>
        <v>221.03370370370371</v>
      </c>
      <c r="D16" s="127">
        <v>306</v>
      </c>
      <c r="E16" s="127">
        <f t="shared" si="0"/>
        <v>-84.966296296296292</v>
      </c>
      <c r="F16" s="119">
        <f t="shared" si="12"/>
        <v>72.233236504478342</v>
      </c>
      <c r="H16" s="118" t="s">
        <v>250</v>
      </c>
      <c r="I16" s="119"/>
      <c r="J16" s="120">
        <f>J17/I17+J18/I18</f>
        <v>34.822222222222223</v>
      </c>
      <c r="K16" s="127">
        <f>K17/I17+K18/I18</f>
        <v>305.51851851851848</v>
      </c>
      <c r="L16" s="127">
        <f t="shared" si="2"/>
        <v>-270.69629629629628</v>
      </c>
      <c r="M16" s="119">
        <f t="shared" si="13"/>
        <v>11.39774518123409</v>
      </c>
      <c r="N16" s="121"/>
      <c r="O16" s="118" t="s">
        <v>250</v>
      </c>
      <c r="P16" s="119"/>
      <c r="Q16" s="127">
        <f>Q17/P17+Q18/P18</f>
        <v>186.21148148148148</v>
      </c>
      <c r="R16" s="127">
        <f>R17/P17+R18/P18</f>
        <v>305.51851851851848</v>
      </c>
      <c r="S16" s="127">
        <f>Q16-R16</f>
        <v>-119.30703703703699</v>
      </c>
      <c r="T16" s="119">
        <f t="shared" si="14"/>
        <v>60.949327191174703</v>
      </c>
      <c r="V16" s="118" t="s">
        <v>250</v>
      </c>
      <c r="W16" s="119"/>
      <c r="X16" s="127">
        <f>X17/W17+X18/W18</f>
        <v>0</v>
      </c>
      <c r="Y16" s="127">
        <f>Y17/W17+Y18/W18</f>
        <v>305.51851851851848</v>
      </c>
      <c r="Z16" s="127">
        <f>X16-Y16</f>
        <v>-305.51851851851848</v>
      </c>
      <c r="AA16" s="119">
        <f t="shared" si="9"/>
        <v>0</v>
      </c>
    </row>
    <row r="17" spans="1:27" ht="82.5" customHeight="1">
      <c r="A17" s="122" t="s">
        <v>251</v>
      </c>
      <c r="B17" s="123">
        <v>1</v>
      </c>
      <c r="C17" s="124">
        <f t="shared" si="10"/>
        <v>134.83000000000001</v>
      </c>
      <c r="D17" s="124">
        <v>187</v>
      </c>
      <c r="E17" s="124">
        <f t="shared" si="0"/>
        <v>-52.169999999999987</v>
      </c>
      <c r="F17" s="123">
        <f t="shared" si="12"/>
        <v>72.101604278074873</v>
      </c>
      <c r="H17" s="122" t="s">
        <v>251</v>
      </c>
      <c r="I17" s="123">
        <v>1</v>
      </c>
      <c r="J17" s="125">
        <f>'Справочно_ведомость контроля'!F11</f>
        <v>18.600000000000001</v>
      </c>
      <c r="K17" s="124">
        <f>R17</f>
        <v>187</v>
      </c>
      <c r="L17" s="124">
        <f t="shared" si="2"/>
        <v>-168.4</v>
      </c>
      <c r="M17" s="123">
        <f t="shared" si="13"/>
        <v>9.9465240641711237</v>
      </c>
      <c r="N17" s="126"/>
      <c r="O17" s="122" t="s">
        <v>251</v>
      </c>
      <c r="P17" s="123">
        <v>1</v>
      </c>
      <c r="Q17" s="125">
        <f>'Справочно_ведомость контроля'!J11</f>
        <v>116.23000000000002</v>
      </c>
      <c r="R17" s="124">
        <f>D17</f>
        <v>187</v>
      </c>
      <c r="S17" s="124">
        <f t="shared" si="4"/>
        <v>-70.769999999999982</v>
      </c>
      <c r="T17" s="123">
        <f t="shared" si="14"/>
        <v>62.155080213903751</v>
      </c>
      <c r="V17" s="122" t="s">
        <v>251</v>
      </c>
      <c r="W17" s="123">
        <v>1</v>
      </c>
      <c r="X17" s="125">
        <f>'Справочно_ведомость контроля'!L11</f>
        <v>0</v>
      </c>
      <c r="Y17" s="124">
        <f>K17</f>
        <v>187</v>
      </c>
      <c r="Z17" s="124">
        <f>X17-Y17</f>
        <v>-187</v>
      </c>
      <c r="AA17" s="123">
        <f t="shared" si="9"/>
        <v>0</v>
      </c>
    </row>
    <row r="18" spans="1:27">
      <c r="A18" s="122" t="s">
        <v>252</v>
      </c>
      <c r="B18" s="123">
        <v>2.7</v>
      </c>
      <c r="C18" s="124">
        <f t="shared" si="10"/>
        <v>232.75</v>
      </c>
      <c r="D18" s="124">
        <v>320</v>
      </c>
      <c r="E18" s="124">
        <f t="shared" si="0"/>
        <v>-87.25</v>
      </c>
      <c r="F18" s="123">
        <f t="shared" si="12"/>
        <v>72.734375</v>
      </c>
      <c r="H18" s="122" t="s">
        <v>252</v>
      </c>
      <c r="I18" s="123">
        <v>2.7</v>
      </c>
      <c r="J18" s="125">
        <f>'Справочно_ведомость контроля'!F12+'Справочно_ведомость контроля'!F13</f>
        <v>43.8</v>
      </c>
      <c r="K18" s="124">
        <f>R18</f>
        <v>320</v>
      </c>
      <c r="L18" s="124">
        <f t="shared" si="2"/>
        <v>-276.2</v>
      </c>
      <c r="M18" s="123">
        <f t="shared" si="13"/>
        <v>13.6875</v>
      </c>
      <c r="N18" s="126"/>
      <c r="O18" s="122" t="s">
        <v>252</v>
      </c>
      <c r="P18" s="123">
        <v>2.7</v>
      </c>
      <c r="Q18" s="125">
        <f>'Справочно_ведомость контроля'!J12+'Справочно_ведомость контроля'!J13</f>
        <v>188.95</v>
      </c>
      <c r="R18" s="124">
        <f>D18</f>
        <v>320</v>
      </c>
      <c r="S18" s="124">
        <f t="shared" si="4"/>
        <v>-131.05000000000001</v>
      </c>
      <c r="T18" s="123">
        <f t="shared" si="14"/>
        <v>59.046875</v>
      </c>
      <c r="V18" s="122" t="s">
        <v>252</v>
      </c>
      <c r="W18" s="123">
        <v>2.7</v>
      </c>
      <c r="X18" s="125">
        <f>'Справочно_ведомость контроля'!L12+'Справочно_ведомость контроля'!L13</f>
        <v>0</v>
      </c>
      <c r="Y18" s="124">
        <f>K18</f>
        <v>320</v>
      </c>
      <c r="Z18" s="124">
        <f>X18-Y18</f>
        <v>-320</v>
      </c>
      <c r="AA18" s="123">
        <f t="shared" si="9"/>
        <v>0</v>
      </c>
    </row>
    <row r="19" spans="1:27">
      <c r="A19" s="118" t="s">
        <v>253</v>
      </c>
      <c r="B19" s="119"/>
      <c r="C19" s="127">
        <f>C20/B20+C21/B21+C22/B22</f>
        <v>304.85555555555555</v>
      </c>
      <c r="D19" s="127">
        <v>581</v>
      </c>
      <c r="E19" s="127">
        <f t="shared" si="0"/>
        <v>-276.14444444444445</v>
      </c>
      <c r="F19" s="119">
        <f t="shared" si="12"/>
        <v>52.47083572384777</v>
      </c>
      <c r="H19" s="118" t="s">
        <v>253</v>
      </c>
      <c r="I19" s="119"/>
      <c r="J19" s="120">
        <f>J20/I20+J21/I21+J22/I22</f>
        <v>130.44444444444446</v>
      </c>
      <c r="K19" s="127">
        <f>K20/I20+K21/I21+K22/I22</f>
        <v>580.55555555555566</v>
      </c>
      <c r="L19" s="127">
        <f t="shared" si="2"/>
        <v>-450.1111111111112</v>
      </c>
      <c r="M19" s="119">
        <f t="shared" si="13"/>
        <v>22.4688995215311</v>
      </c>
      <c r="N19" s="121"/>
      <c r="O19" s="118" t="s">
        <v>253</v>
      </c>
      <c r="P19" s="119"/>
      <c r="Q19" s="127">
        <f>Q20/P20+Q21/P21+Q22/P22</f>
        <v>63.3</v>
      </c>
      <c r="R19" s="127">
        <f>R20/P20+R21/P21+R22/P22</f>
        <v>580.55555555555566</v>
      </c>
      <c r="S19" s="127">
        <f t="shared" si="4"/>
        <v>-517.2555555555557</v>
      </c>
      <c r="T19" s="119">
        <f t="shared" si="14"/>
        <v>10.903349282296649</v>
      </c>
      <c r="V19" s="118" t="s">
        <v>253</v>
      </c>
      <c r="W19" s="119"/>
      <c r="X19" s="127">
        <f>X20/W20+X21/W21+X22/W22</f>
        <v>111.11111111111111</v>
      </c>
      <c r="Y19" s="127">
        <f>Y20/W20+Y21/W21+Y22/W22</f>
        <v>580.55555555555566</v>
      </c>
      <c r="Z19" s="127">
        <f t="shared" ref="Z19:Z29" si="15">X19-Y19</f>
        <v>-469.44444444444457</v>
      </c>
      <c r="AA19" s="119">
        <f t="shared" si="9"/>
        <v>19.138755980861241</v>
      </c>
    </row>
    <row r="20" spans="1:27">
      <c r="A20" s="122" t="s">
        <v>223</v>
      </c>
      <c r="B20" s="123">
        <v>1</v>
      </c>
      <c r="C20" s="124">
        <f t="shared" si="10"/>
        <v>107.3</v>
      </c>
      <c r="D20" s="124">
        <v>185</v>
      </c>
      <c r="E20" s="124">
        <f t="shared" si="0"/>
        <v>-77.7</v>
      </c>
      <c r="F20" s="123">
        <f t="shared" si="12"/>
        <v>58</v>
      </c>
      <c r="H20" s="122" t="s">
        <v>223</v>
      </c>
      <c r="I20" s="123">
        <v>1</v>
      </c>
      <c r="J20" s="125">
        <f>'Справочно_ведомость контроля'!F14</f>
        <v>84</v>
      </c>
      <c r="K20" s="124">
        <f>R20</f>
        <v>185</v>
      </c>
      <c r="L20" s="124">
        <f t="shared" si="2"/>
        <v>-101</v>
      </c>
      <c r="M20" s="123">
        <f t="shared" si="13"/>
        <v>45.405405405405403</v>
      </c>
      <c r="N20" s="126"/>
      <c r="O20" s="122" t="s">
        <v>223</v>
      </c>
      <c r="P20" s="123">
        <v>1</v>
      </c>
      <c r="Q20" s="124">
        <f>'Справочно_ведомость контроля'!J14</f>
        <v>23.3</v>
      </c>
      <c r="R20" s="124">
        <f>D20</f>
        <v>185</v>
      </c>
      <c r="S20" s="124">
        <f t="shared" si="4"/>
        <v>-161.69999999999999</v>
      </c>
      <c r="T20" s="123">
        <f t="shared" si="14"/>
        <v>12.594594594594595</v>
      </c>
      <c r="V20" s="122" t="s">
        <v>223</v>
      </c>
      <c r="W20" s="123">
        <v>1</v>
      </c>
      <c r="X20" s="125">
        <f>'Справочно_ведомость контроля'!L14</f>
        <v>0</v>
      </c>
      <c r="Y20" s="124">
        <f>K20</f>
        <v>185</v>
      </c>
      <c r="Z20" s="124">
        <f t="shared" si="15"/>
        <v>-185</v>
      </c>
      <c r="AA20" s="123">
        <f t="shared" si="9"/>
        <v>0</v>
      </c>
    </row>
    <row r="21" spans="1:27">
      <c r="A21" s="122" t="s">
        <v>254</v>
      </c>
      <c r="B21" s="123">
        <v>0.15</v>
      </c>
      <c r="C21" s="124">
        <f t="shared" si="10"/>
        <v>16.3</v>
      </c>
      <c r="D21" s="124">
        <v>26</v>
      </c>
      <c r="E21" s="124">
        <f t="shared" si="0"/>
        <v>-9.6999999999999993</v>
      </c>
      <c r="F21" s="123">
        <f t="shared" si="12"/>
        <v>62.692307692307693</v>
      </c>
      <c r="H21" s="122" t="s">
        <v>254</v>
      </c>
      <c r="I21" s="123">
        <v>0.15</v>
      </c>
      <c r="J21" s="125">
        <f>'Справочно_ведомость контроля'!F16+'Справочно_ведомость контроля'!F17</f>
        <v>0.3</v>
      </c>
      <c r="K21" s="124">
        <f>R21</f>
        <v>26</v>
      </c>
      <c r="L21" s="124">
        <f t="shared" si="2"/>
        <v>-25.7</v>
      </c>
      <c r="M21" s="123">
        <f t="shared" si="13"/>
        <v>1.1538461538461537</v>
      </c>
      <c r="N21" s="126"/>
      <c r="O21" s="122" t="s">
        <v>254</v>
      </c>
      <c r="P21" s="123">
        <v>0.15</v>
      </c>
      <c r="Q21" s="124">
        <f>'Справочно_ведомость контроля'!J16+'Справочно_ведомость контроля'!J17</f>
        <v>6</v>
      </c>
      <c r="R21" s="124">
        <f>D21</f>
        <v>26</v>
      </c>
      <c r="S21" s="124">
        <f t="shared" si="4"/>
        <v>-20</v>
      </c>
      <c r="T21" s="123">
        <f t="shared" si="14"/>
        <v>23.076923076923077</v>
      </c>
      <c r="V21" s="122" t="s">
        <v>254</v>
      </c>
      <c r="W21" s="123">
        <v>0.15</v>
      </c>
      <c r="X21" s="125">
        <f>'Справочно_ведомость контроля'!L17+'Справочно_ведомость контроля'!L18</f>
        <v>10</v>
      </c>
      <c r="Y21" s="124">
        <f>K21</f>
        <v>26</v>
      </c>
      <c r="Z21" s="124">
        <f t="shared" si="15"/>
        <v>-16</v>
      </c>
      <c r="AA21" s="123">
        <f t="shared" si="9"/>
        <v>38.46153846153846</v>
      </c>
    </row>
    <row r="22" spans="1:27" ht="33" customHeight="1">
      <c r="A22" s="122" t="s">
        <v>255</v>
      </c>
      <c r="B22" s="123">
        <v>0.9</v>
      </c>
      <c r="C22" s="124">
        <f t="shared" si="10"/>
        <v>80</v>
      </c>
      <c r="D22" s="124">
        <v>200</v>
      </c>
      <c r="E22" s="124">
        <f t="shared" si="0"/>
        <v>-120</v>
      </c>
      <c r="F22" s="123">
        <f t="shared" si="12"/>
        <v>40</v>
      </c>
      <c r="H22" s="122" t="s">
        <v>255</v>
      </c>
      <c r="I22" s="123">
        <v>0.9</v>
      </c>
      <c r="J22" s="125">
        <f>'Справочно_ведомость контроля'!F19</f>
        <v>40</v>
      </c>
      <c r="K22" s="124">
        <f>R22</f>
        <v>200</v>
      </c>
      <c r="L22" s="124">
        <f t="shared" si="2"/>
        <v>-160</v>
      </c>
      <c r="M22" s="123">
        <f t="shared" si="13"/>
        <v>20</v>
      </c>
      <c r="N22" s="126"/>
      <c r="O22" s="122" t="s">
        <v>255</v>
      </c>
      <c r="P22" s="123">
        <v>0.9</v>
      </c>
      <c r="Q22" s="124">
        <f>'Справочно_ведомость контроля'!J19</f>
        <v>0</v>
      </c>
      <c r="R22" s="124">
        <f>D22</f>
        <v>200</v>
      </c>
      <c r="S22" s="124">
        <f t="shared" si="4"/>
        <v>-200</v>
      </c>
      <c r="T22" s="123">
        <f t="shared" si="14"/>
        <v>0</v>
      </c>
      <c r="V22" s="122" t="s">
        <v>255</v>
      </c>
      <c r="W22" s="123">
        <v>0.9</v>
      </c>
      <c r="X22" s="125">
        <f>'Справочно_ведомость контроля'!L19</f>
        <v>40</v>
      </c>
      <c r="Y22" s="124">
        <f>K22</f>
        <v>200</v>
      </c>
      <c r="Z22" s="124">
        <f t="shared" si="15"/>
        <v>-160</v>
      </c>
      <c r="AA22" s="123">
        <f t="shared" si="9"/>
        <v>20</v>
      </c>
    </row>
    <row r="23" spans="1:27" ht="49.5">
      <c r="A23" s="122" t="s">
        <v>256</v>
      </c>
      <c r="B23" s="123"/>
      <c r="C23" s="124">
        <f t="shared" si="10"/>
        <v>0</v>
      </c>
      <c r="D23" s="128">
        <v>0</v>
      </c>
      <c r="E23" s="124">
        <f t="shared" si="0"/>
        <v>0</v>
      </c>
      <c r="F23" s="123">
        <v>0</v>
      </c>
      <c r="H23" s="122" t="s">
        <v>256</v>
      </c>
      <c r="I23" s="123"/>
      <c r="J23" s="125"/>
      <c r="K23" s="124">
        <f>R23</f>
        <v>0</v>
      </c>
      <c r="L23" s="124">
        <f t="shared" si="2"/>
        <v>0</v>
      </c>
      <c r="M23" s="123">
        <v>0</v>
      </c>
      <c r="N23" s="126"/>
      <c r="O23" s="122" t="s">
        <v>256</v>
      </c>
      <c r="P23" s="123"/>
      <c r="Q23" s="124">
        <v>0</v>
      </c>
      <c r="R23" s="124">
        <f>D23</f>
        <v>0</v>
      </c>
      <c r="S23" s="124">
        <f t="shared" si="4"/>
        <v>0</v>
      </c>
      <c r="T23" s="123">
        <v>0</v>
      </c>
      <c r="V23" s="122" t="s">
        <v>256</v>
      </c>
      <c r="W23" s="123"/>
      <c r="X23" s="125">
        <v>0</v>
      </c>
      <c r="Y23" s="124">
        <f>K23</f>
        <v>0</v>
      </c>
      <c r="Z23" s="124">
        <f>X23-Y23</f>
        <v>0</v>
      </c>
      <c r="AA23" s="123" t="e">
        <f t="shared" si="9"/>
        <v>#DIV/0!</v>
      </c>
    </row>
    <row r="24" spans="1:27" ht="33">
      <c r="A24" s="118" t="s">
        <v>257</v>
      </c>
      <c r="B24" s="119"/>
      <c r="C24" s="127">
        <f>C25/B25+C26/B26+C27/B27+C28/B28+C29/B29</f>
        <v>341.7380952380953</v>
      </c>
      <c r="D24" s="127">
        <v>409</v>
      </c>
      <c r="E24" s="127">
        <f t="shared" si="0"/>
        <v>-67.261904761904702</v>
      </c>
      <c r="F24" s="119">
        <f t="shared" ref="F24:F29" si="16">C24*100/D24</f>
        <v>83.55454651298173</v>
      </c>
      <c r="H24" s="118" t="s">
        <v>257</v>
      </c>
      <c r="I24" s="119"/>
      <c r="J24" s="120">
        <f>J25/I25+J26/I26+J27/I27+J28/I28+J29/I29</f>
        <v>106.97142857142858</v>
      </c>
      <c r="K24" s="127">
        <f>K25/I25+K26/I26+K27/I27+K28/I28+K29/I29</f>
        <v>408.57142857142856</v>
      </c>
      <c r="L24" s="127">
        <f t="shared" si="2"/>
        <v>-301.59999999999997</v>
      </c>
      <c r="M24" s="119">
        <f t="shared" ref="M24:M29" si="17">J24*100/K24</f>
        <v>26.181818181818183</v>
      </c>
      <c r="N24" s="121"/>
      <c r="O24" s="118" t="s">
        <v>257</v>
      </c>
      <c r="P24" s="119"/>
      <c r="Q24" s="127">
        <f>Q25/P25+Q26/P26+Q27/P27+Q28/P28+Q29/P29</f>
        <v>150.48095238095237</v>
      </c>
      <c r="R24" s="127">
        <f>R25/P25+R26/P26+R27/P27+R28/P28+R29/P29</f>
        <v>408.57142857142856</v>
      </c>
      <c r="S24" s="127">
        <f t="shared" si="4"/>
        <v>-258.09047619047618</v>
      </c>
      <c r="T24" s="119">
        <f t="shared" ref="T24:T29" si="18">Q24*100/R24</f>
        <v>36.831002331002331</v>
      </c>
      <c r="V24" s="118" t="s">
        <v>257</v>
      </c>
      <c r="W24" s="119"/>
      <c r="X24" s="127">
        <f>X25/W25+X26/W26+X27/W27+X28/W28+X29/W29</f>
        <v>84.285714285714292</v>
      </c>
      <c r="Y24" s="127">
        <f>Y25/W25+Y26/W26+Y27/W27+Y28/W28+Y29/W29</f>
        <v>408.57142857142856</v>
      </c>
      <c r="Z24" s="127">
        <f t="shared" si="15"/>
        <v>-324.28571428571428</v>
      </c>
      <c r="AA24" s="119">
        <f t="shared" si="9"/>
        <v>20.629370629370634</v>
      </c>
    </row>
    <row r="25" spans="1:27" ht="66" customHeight="1">
      <c r="A25" s="122" t="s">
        <v>58</v>
      </c>
      <c r="B25" s="123">
        <v>1.5</v>
      </c>
      <c r="C25" s="124">
        <f t="shared" si="10"/>
        <v>50</v>
      </c>
      <c r="D25" s="124">
        <v>120</v>
      </c>
      <c r="E25" s="124">
        <f t="shared" si="0"/>
        <v>-70</v>
      </c>
      <c r="F25" s="123">
        <f t="shared" si="16"/>
        <v>41.666666666666664</v>
      </c>
      <c r="H25" s="122" t="s">
        <v>58</v>
      </c>
      <c r="I25" s="123">
        <v>1.5</v>
      </c>
      <c r="J25" s="125">
        <v>0</v>
      </c>
      <c r="K25" s="124">
        <f>R25</f>
        <v>120</v>
      </c>
      <c r="L25" s="124">
        <f t="shared" si="2"/>
        <v>-120</v>
      </c>
      <c r="M25" s="123">
        <f t="shared" si="17"/>
        <v>0</v>
      </c>
      <c r="N25" s="126"/>
      <c r="O25" s="122" t="s">
        <v>58</v>
      </c>
      <c r="P25" s="123">
        <v>1.5</v>
      </c>
      <c r="Q25" s="125">
        <f>'Справочно_ведомость контроля'!J6</f>
        <v>50</v>
      </c>
      <c r="R25" s="124">
        <f>D25</f>
        <v>120</v>
      </c>
      <c r="S25" s="124">
        <f t="shared" si="4"/>
        <v>-70</v>
      </c>
      <c r="T25" s="123">
        <f t="shared" si="18"/>
        <v>41.666666666666664</v>
      </c>
      <c r="V25" s="122" t="s">
        <v>58</v>
      </c>
      <c r="W25" s="123">
        <v>1.5</v>
      </c>
      <c r="X25" s="125">
        <f>'Справочно_ведомость контроля'!L6</f>
        <v>0</v>
      </c>
      <c r="Y25" s="124">
        <f>K25</f>
        <v>120</v>
      </c>
      <c r="Z25" s="127">
        <f t="shared" si="15"/>
        <v>-120</v>
      </c>
      <c r="AA25" s="123">
        <f t="shared" si="9"/>
        <v>0</v>
      </c>
    </row>
    <row r="26" spans="1:27" ht="82.5" customHeight="1">
      <c r="A26" s="122" t="s">
        <v>57</v>
      </c>
      <c r="B26" s="123">
        <v>1</v>
      </c>
      <c r="C26" s="124">
        <f t="shared" si="10"/>
        <v>93.833333333333343</v>
      </c>
      <c r="D26" s="124">
        <v>200</v>
      </c>
      <c r="E26" s="124">
        <f t="shared" si="0"/>
        <v>-106.16666666666666</v>
      </c>
      <c r="F26" s="123">
        <f t="shared" si="16"/>
        <v>46.916666666666671</v>
      </c>
      <c r="H26" s="122" t="s">
        <v>57</v>
      </c>
      <c r="I26" s="123">
        <v>1</v>
      </c>
      <c r="J26" s="125">
        <f>'Справочно_ведомость контроля'!F7</f>
        <v>44.4</v>
      </c>
      <c r="K26" s="124">
        <f>R26</f>
        <v>200</v>
      </c>
      <c r="L26" s="124">
        <f t="shared" si="2"/>
        <v>-155.6</v>
      </c>
      <c r="M26" s="123">
        <f t="shared" si="17"/>
        <v>22.2</v>
      </c>
      <c r="N26" s="126"/>
      <c r="O26" s="122" t="s">
        <v>57</v>
      </c>
      <c r="P26" s="123">
        <v>1</v>
      </c>
      <c r="Q26" s="125">
        <f>'Справочно_ведомость контроля'!J7</f>
        <v>49.433333333333337</v>
      </c>
      <c r="R26" s="124">
        <f>D26</f>
        <v>200</v>
      </c>
      <c r="S26" s="124">
        <f t="shared" si="4"/>
        <v>-150.56666666666666</v>
      </c>
      <c r="T26" s="123">
        <f t="shared" si="18"/>
        <v>24.716666666666669</v>
      </c>
      <c r="V26" s="122" t="s">
        <v>57</v>
      </c>
      <c r="W26" s="123">
        <v>1</v>
      </c>
      <c r="X26" s="125">
        <f>'Справочно_ведомость контроля'!L7</f>
        <v>0</v>
      </c>
      <c r="Y26" s="124">
        <f>K26</f>
        <v>200</v>
      </c>
      <c r="Z26" s="127">
        <f t="shared" si="15"/>
        <v>-200</v>
      </c>
      <c r="AA26" s="123">
        <f t="shared" si="9"/>
        <v>0</v>
      </c>
    </row>
    <row r="27" spans="1:27">
      <c r="A27" s="122" t="s">
        <v>220</v>
      </c>
      <c r="B27" s="123">
        <v>0.7</v>
      </c>
      <c r="C27" s="124">
        <f t="shared" si="10"/>
        <v>55.2</v>
      </c>
      <c r="D27" s="124">
        <v>50</v>
      </c>
      <c r="E27" s="124">
        <f t="shared" si="0"/>
        <v>5.2000000000000028</v>
      </c>
      <c r="F27" s="123">
        <f t="shared" si="16"/>
        <v>110.4</v>
      </c>
      <c r="H27" s="122" t="s">
        <v>220</v>
      </c>
      <c r="I27" s="123">
        <v>0.7</v>
      </c>
      <c r="J27" s="125">
        <f>'Справочно_ведомость контроля'!F9</f>
        <v>25.8</v>
      </c>
      <c r="K27" s="124">
        <f>R27</f>
        <v>50</v>
      </c>
      <c r="L27" s="124">
        <f t="shared" si="2"/>
        <v>-24.2</v>
      </c>
      <c r="M27" s="123">
        <f t="shared" si="17"/>
        <v>51.6</v>
      </c>
      <c r="N27" s="126"/>
      <c r="O27" s="122" t="s">
        <v>220</v>
      </c>
      <c r="P27" s="123">
        <v>0.7</v>
      </c>
      <c r="Q27" s="125">
        <f>'Справочно_ведомость контроля'!J9</f>
        <v>29.4</v>
      </c>
      <c r="R27" s="124">
        <f>D27</f>
        <v>50</v>
      </c>
      <c r="S27" s="124">
        <f t="shared" si="4"/>
        <v>-20.6</v>
      </c>
      <c r="T27" s="123">
        <f t="shared" si="18"/>
        <v>58.8</v>
      </c>
      <c r="V27" s="122" t="s">
        <v>220</v>
      </c>
      <c r="W27" s="123">
        <v>0.7</v>
      </c>
      <c r="X27" s="125">
        <f>'Справочно_ведомость контроля'!L9</f>
        <v>0</v>
      </c>
      <c r="Y27" s="124">
        <f>K27</f>
        <v>50</v>
      </c>
      <c r="Z27" s="127">
        <f t="shared" si="15"/>
        <v>-50</v>
      </c>
      <c r="AA27" s="123">
        <f t="shared" si="9"/>
        <v>0</v>
      </c>
    </row>
    <row r="28" spans="1:27">
      <c r="A28" s="122" t="s">
        <v>128</v>
      </c>
      <c r="B28" s="123">
        <v>0.7</v>
      </c>
      <c r="C28" s="124">
        <f t="shared" si="10"/>
        <v>30.799999999999997</v>
      </c>
      <c r="D28" s="124">
        <v>20</v>
      </c>
      <c r="E28" s="124">
        <f t="shared" si="0"/>
        <v>10.799999999999997</v>
      </c>
      <c r="F28" s="123">
        <f t="shared" si="16"/>
        <v>153.99999999999997</v>
      </c>
      <c r="H28" s="122" t="s">
        <v>128</v>
      </c>
      <c r="I28" s="123">
        <v>0.7</v>
      </c>
      <c r="J28" s="125">
        <f>'Справочно_ведомость контроля'!F10</f>
        <v>14.4</v>
      </c>
      <c r="K28" s="124">
        <f>R28</f>
        <v>20</v>
      </c>
      <c r="L28" s="124">
        <f t="shared" si="2"/>
        <v>-5.6</v>
      </c>
      <c r="M28" s="123">
        <f t="shared" si="17"/>
        <v>72</v>
      </c>
      <c r="N28" s="126"/>
      <c r="O28" s="122" t="s">
        <v>128</v>
      </c>
      <c r="P28" s="123">
        <v>0.7</v>
      </c>
      <c r="Q28" s="125">
        <f>'Справочно_ведомость контроля'!J10</f>
        <v>16.399999999999999</v>
      </c>
      <c r="R28" s="124">
        <f>D28</f>
        <v>20</v>
      </c>
      <c r="S28" s="124">
        <f t="shared" si="4"/>
        <v>-3.6000000000000014</v>
      </c>
      <c r="T28" s="123">
        <f t="shared" si="18"/>
        <v>81.999999999999986</v>
      </c>
      <c r="V28" s="122" t="s">
        <v>128</v>
      </c>
      <c r="W28" s="123">
        <v>0.7</v>
      </c>
      <c r="X28" s="125">
        <f>'Справочно_ведомость контроля'!L10</f>
        <v>0</v>
      </c>
      <c r="Y28" s="124">
        <f>K28</f>
        <v>20</v>
      </c>
      <c r="Z28" s="127">
        <f t="shared" si="15"/>
        <v>-20</v>
      </c>
      <c r="AA28" s="123">
        <f t="shared" si="9"/>
        <v>0</v>
      </c>
    </row>
    <row r="29" spans="1:27" ht="82.5" customHeight="1">
      <c r="A29" s="122" t="s">
        <v>120</v>
      </c>
      <c r="B29" s="123">
        <v>0.7</v>
      </c>
      <c r="C29" s="124">
        <f t="shared" si="10"/>
        <v>64.2</v>
      </c>
      <c r="D29" s="124">
        <v>20</v>
      </c>
      <c r="E29" s="124">
        <f t="shared" si="0"/>
        <v>44.2</v>
      </c>
      <c r="F29" s="123">
        <f t="shared" si="16"/>
        <v>321</v>
      </c>
      <c r="H29" s="122" t="s">
        <v>120</v>
      </c>
      <c r="I29" s="123">
        <v>0.7</v>
      </c>
      <c r="J29" s="125">
        <f>'Справочно_ведомость контроля'!F8</f>
        <v>3.6</v>
      </c>
      <c r="K29" s="124">
        <f>R29</f>
        <v>20</v>
      </c>
      <c r="L29" s="124">
        <f t="shared" si="2"/>
        <v>-16.399999999999999</v>
      </c>
      <c r="M29" s="123">
        <f t="shared" si="17"/>
        <v>18</v>
      </c>
      <c r="N29" s="126"/>
      <c r="O29" s="122" t="s">
        <v>120</v>
      </c>
      <c r="P29" s="123">
        <v>0.7</v>
      </c>
      <c r="Q29" s="125">
        <f>'Справочно_ведомость контроля'!J8</f>
        <v>1.6</v>
      </c>
      <c r="R29" s="124">
        <f>D29</f>
        <v>20</v>
      </c>
      <c r="S29" s="124">
        <f t="shared" si="4"/>
        <v>-18.399999999999999</v>
      </c>
      <c r="T29" s="123">
        <f t="shared" si="18"/>
        <v>8</v>
      </c>
      <c r="V29" s="122" t="s">
        <v>120</v>
      </c>
      <c r="W29" s="123">
        <v>0.7</v>
      </c>
      <c r="X29" s="125">
        <f>'Справочно_ведомость контроля'!L8</f>
        <v>59</v>
      </c>
      <c r="Y29" s="124">
        <f>K29</f>
        <v>20</v>
      </c>
      <c r="Z29" s="127">
        <f t="shared" si="15"/>
        <v>39</v>
      </c>
      <c r="AA29" s="123">
        <f t="shared" si="9"/>
        <v>295</v>
      </c>
    </row>
    <row r="30" spans="1:27" ht="33">
      <c r="A30" s="118" t="s">
        <v>258</v>
      </c>
      <c r="B30" s="119"/>
      <c r="C30" s="124">
        <f>J30+Q30+X30</f>
        <v>0</v>
      </c>
      <c r="D30" s="127"/>
      <c r="E30" s="127"/>
      <c r="F30" s="119"/>
      <c r="H30" s="118" t="s">
        <v>258</v>
      </c>
      <c r="I30" s="119"/>
      <c r="J30" s="120"/>
      <c r="K30" s="127"/>
      <c r="L30" s="127"/>
      <c r="M30" s="119"/>
      <c r="N30" s="121"/>
      <c r="O30" s="118" t="s">
        <v>258</v>
      </c>
      <c r="P30" s="119"/>
      <c r="Q30" s="127"/>
      <c r="R30" s="127"/>
      <c r="S30" s="127"/>
      <c r="T30" s="119"/>
      <c r="V30" s="118" t="s">
        <v>258</v>
      </c>
      <c r="W30" s="119"/>
      <c r="X30" s="120"/>
      <c r="Y30" s="127"/>
      <c r="Z30" s="127"/>
      <c r="AA30" s="119"/>
    </row>
    <row r="31" spans="1:27" ht="33">
      <c r="A31" s="122" t="s">
        <v>495</v>
      </c>
      <c r="B31" s="123">
        <v>2.4</v>
      </c>
      <c r="C31" s="124">
        <f t="shared" ref="C31:C32" si="19">J31+Q31+X31</f>
        <v>1.2000000000000002</v>
      </c>
      <c r="D31" s="124">
        <v>35</v>
      </c>
      <c r="E31" s="124">
        <f>C31-D31</f>
        <v>-33.799999999999997</v>
      </c>
      <c r="F31" s="123">
        <f>C31*100/D31</f>
        <v>3.4285714285714288</v>
      </c>
      <c r="H31" s="122" t="s">
        <v>502</v>
      </c>
      <c r="I31" s="123">
        <v>2.4</v>
      </c>
      <c r="J31" s="125">
        <f>'Справочно_ведомость контроля'!F32</f>
        <v>0.8</v>
      </c>
      <c r="K31" s="124">
        <f>R31</f>
        <v>35</v>
      </c>
      <c r="L31" s="124">
        <f>J31-K31</f>
        <v>-34.200000000000003</v>
      </c>
      <c r="M31" s="123">
        <f>J31*100/K31</f>
        <v>2.2857142857142856</v>
      </c>
      <c r="N31" s="126"/>
      <c r="O31" s="122" t="s">
        <v>502</v>
      </c>
      <c r="P31" s="123">
        <v>2.4</v>
      </c>
      <c r="Q31" s="125">
        <f>'Справочно_ведомость контроля'!J32</f>
        <v>0.4</v>
      </c>
      <c r="R31" s="124">
        <f>D31</f>
        <v>35</v>
      </c>
      <c r="S31" s="124">
        <f>Q31-R31</f>
        <v>-34.6</v>
      </c>
      <c r="T31" s="123">
        <f>Q31*100/R31</f>
        <v>1.1428571428571428</v>
      </c>
      <c r="V31" s="122" t="s">
        <v>495</v>
      </c>
      <c r="W31" s="123">
        <v>2.4</v>
      </c>
      <c r="X31" s="125">
        <f>'Справочно_ведомость контроля'!L32</f>
        <v>0</v>
      </c>
      <c r="Y31" s="124">
        <f>K31</f>
        <v>35</v>
      </c>
      <c r="Z31" s="124">
        <f t="shared" ref="Z31:Z32" si="20">X31-Y31</f>
        <v>-35</v>
      </c>
      <c r="AA31" s="123">
        <f t="shared" si="9"/>
        <v>0</v>
      </c>
    </row>
    <row r="32" spans="1:27">
      <c r="A32" s="122" t="s">
        <v>80</v>
      </c>
      <c r="B32" s="123"/>
      <c r="C32" s="124">
        <f t="shared" si="19"/>
        <v>29.18</v>
      </c>
      <c r="D32" s="124">
        <v>18</v>
      </c>
      <c r="E32" s="124">
        <f>C32-D32</f>
        <v>11.18</v>
      </c>
      <c r="F32" s="123">
        <f>C32*100/D32</f>
        <v>162.11111111111111</v>
      </c>
      <c r="H32" s="122" t="s">
        <v>80</v>
      </c>
      <c r="I32" s="123"/>
      <c r="J32" s="125">
        <f>'Справочно_ведомость контроля'!F33</f>
        <v>8.0400000000000009</v>
      </c>
      <c r="K32" s="124">
        <f>R32</f>
        <v>18</v>
      </c>
      <c r="L32" s="124">
        <f>J32-K32</f>
        <v>-9.9599999999999991</v>
      </c>
      <c r="M32" s="123">
        <f>J32*100/K32</f>
        <v>44.666666666666671</v>
      </c>
      <c r="N32" s="126"/>
      <c r="O32" s="122" t="s">
        <v>80</v>
      </c>
      <c r="P32" s="123"/>
      <c r="Q32" s="125">
        <f>'Справочно_ведомость контроля'!J33</f>
        <v>17.14</v>
      </c>
      <c r="R32" s="124">
        <f>D32</f>
        <v>18</v>
      </c>
      <c r="S32" s="124">
        <f>Q32-R32</f>
        <v>-0.85999999999999943</v>
      </c>
      <c r="T32" s="123">
        <f>Q32*100/R32</f>
        <v>95.222222222222229</v>
      </c>
      <c r="V32" s="122" t="s">
        <v>80</v>
      </c>
      <c r="W32" s="123"/>
      <c r="X32" s="125">
        <f>'Справочно_ведомость контроля'!L33+'Справочно_ведомость контроля'!L34</f>
        <v>4</v>
      </c>
      <c r="Y32" s="124">
        <f>K32</f>
        <v>18</v>
      </c>
      <c r="Z32" s="124">
        <f t="shared" si="20"/>
        <v>-14</v>
      </c>
      <c r="AA32" s="123">
        <f t="shared" si="9"/>
        <v>22.222222222222221</v>
      </c>
    </row>
    <row r="33" spans="1:27">
      <c r="A33" s="118" t="s">
        <v>259</v>
      </c>
      <c r="B33" s="119"/>
      <c r="C33" s="127">
        <f>C34/B34+C35/B35</f>
        <v>50.900000000000006</v>
      </c>
      <c r="D33" s="127">
        <v>45</v>
      </c>
      <c r="E33" s="127">
        <f>C33-D33</f>
        <v>5.9000000000000057</v>
      </c>
      <c r="F33" s="119">
        <f>C33*100/D33</f>
        <v>113.11111111111113</v>
      </c>
      <c r="H33" s="118" t="s">
        <v>259</v>
      </c>
      <c r="I33" s="119"/>
      <c r="J33" s="120">
        <f>J34/I34+J35/I35</f>
        <v>16.100000000000001</v>
      </c>
      <c r="K33" s="127">
        <f>K34/I34+K35/I35</f>
        <v>45</v>
      </c>
      <c r="L33" s="127">
        <f>J33-K33</f>
        <v>-28.9</v>
      </c>
      <c r="M33" s="119">
        <f>J33*100/K33</f>
        <v>35.777777777777786</v>
      </c>
      <c r="N33" s="121"/>
      <c r="O33" s="118" t="s">
        <v>259</v>
      </c>
      <c r="P33" s="119"/>
      <c r="Q33" s="127">
        <f>Q34/P34+Q35/P35</f>
        <v>13</v>
      </c>
      <c r="R33" s="127">
        <f>R34/P34+R35/P35</f>
        <v>45</v>
      </c>
      <c r="S33" s="127">
        <f>Q33-R33</f>
        <v>-32</v>
      </c>
      <c r="T33" s="119">
        <f>Q33*100/R33</f>
        <v>28.888888888888889</v>
      </c>
      <c r="V33" s="118" t="s">
        <v>259</v>
      </c>
      <c r="W33" s="119"/>
      <c r="X33" s="127">
        <f>X34/W34+X35/W35</f>
        <v>21.8</v>
      </c>
      <c r="Y33" s="127">
        <f>Y34/W34+Y35/W35</f>
        <v>45</v>
      </c>
      <c r="Z33" s="127">
        <f>X33-Y33</f>
        <v>-23.2</v>
      </c>
      <c r="AA33" s="119">
        <f t="shared" si="9"/>
        <v>48.444444444444443</v>
      </c>
    </row>
    <row r="34" spans="1:27">
      <c r="A34" s="122" t="s">
        <v>87</v>
      </c>
      <c r="B34" s="123">
        <v>1</v>
      </c>
      <c r="C34" s="124">
        <f t="shared" ref="C34:C43" si="21">J34+Q34+X34</f>
        <v>50.900000000000006</v>
      </c>
      <c r="D34" s="124">
        <v>35</v>
      </c>
      <c r="E34" s="124">
        <f>C34-D34</f>
        <v>15.900000000000006</v>
      </c>
      <c r="F34" s="123">
        <f>C34*100/D34</f>
        <v>145.42857142857144</v>
      </c>
      <c r="H34" s="122" t="s">
        <v>87</v>
      </c>
      <c r="I34" s="123">
        <v>1</v>
      </c>
      <c r="J34" s="125">
        <f>'Справочно_ведомость контроля'!F36</f>
        <v>16.100000000000001</v>
      </c>
      <c r="K34" s="124">
        <f>R34</f>
        <v>35</v>
      </c>
      <c r="L34" s="124">
        <f>J34-K34</f>
        <v>-18.899999999999999</v>
      </c>
      <c r="M34" s="123">
        <f>J34*100/K34</f>
        <v>46.000000000000007</v>
      </c>
      <c r="N34" s="126"/>
      <c r="O34" s="122" t="s">
        <v>87</v>
      </c>
      <c r="P34" s="123">
        <v>1</v>
      </c>
      <c r="Q34" s="125">
        <f>'Справочно_ведомость контроля'!J36</f>
        <v>13</v>
      </c>
      <c r="R34" s="124">
        <f>D34</f>
        <v>35</v>
      </c>
      <c r="S34" s="124">
        <f>Q34-R34</f>
        <v>-22</v>
      </c>
      <c r="T34" s="123">
        <f>Q34*100/R34</f>
        <v>37.142857142857146</v>
      </c>
      <c r="V34" s="122" t="s">
        <v>87</v>
      </c>
      <c r="W34" s="123">
        <v>1</v>
      </c>
      <c r="X34" s="125">
        <f>'Справочно_ведомость контроля'!L36</f>
        <v>21.8</v>
      </c>
      <c r="Y34" s="124">
        <f>K34</f>
        <v>35</v>
      </c>
      <c r="Z34" s="124">
        <f t="shared" ref="Z34:Z35" si="22">X34-Y34</f>
        <v>-13.2</v>
      </c>
      <c r="AA34" s="123">
        <f t="shared" si="9"/>
        <v>62.285714285714285</v>
      </c>
    </row>
    <row r="35" spans="1:27">
      <c r="A35" s="122" t="s">
        <v>260</v>
      </c>
      <c r="B35" s="123">
        <v>1.5</v>
      </c>
      <c r="C35" s="124">
        <f t="shared" si="21"/>
        <v>0</v>
      </c>
      <c r="D35" s="124">
        <v>15</v>
      </c>
      <c r="E35" s="124">
        <f>C35-D35</f>
        <v>-15</v>
      </c>
      <c r="F35" s="123">
        <f>C35*100/D35</f>
        <v>0</v>
      </c>
      <c r="H35" s="122" t="s">
        <v>260</v>
      </c>
      <c r="I35" s="123">
        <v>1.5</v>
      </c>
      <c r="J35" s="125">
        <v>0</v>
      </c>
      <c r="K35" s="124">
        <f>R35</f>
        <v>15</v>
      </c>
      <c r="L35" s="124">
        <f>J35-K35</f>
        <v>-15</v>
      </c>
      <c r="M35" s="123">
        <f>J35*100/K35</f>
        <v>0</v>
      </c>
      <c r="N35" s="126"/>
      <c r="O35" s="122" t="s">
        <v>260</v>
      </c>
      <c r="P35" s="123">
        <v>1.5</v>
      </c>
      <c r="Q35" s="125">
        <v>0</v>
      </c>
      <c r="R35" s="124">
        <f>D35</f>
        <v>15</v>
      </c>
      <c r="S35" s="124">
        <f>Q35-R35</f>
        <v>-15</v>
      </c>
      <c r="T35" s="123">
        <f>Q35*100/R35</f>
        <v>0</v>
      </c>
      <c r="V35" s="122" t="s">
        <v>260</v>
      </c>
      <c r="W35" s="123">
        <v>1.5</v>
      </c>
      <c r="X35" s="125">
        <f>'Справочно_ведомость контроля'!L37</f>
        <v>0</v>
      </c>
      <c r="Y35" s="124">
        <f>K35</f>
        <v>15</v>
      </c>
      <c r="Z35" s="124">
        <f t="shared" si="22"/>
        <v>-15</v>
      </c>
      <c r="AA35" s="123">
        <f t="shared" si="9"/>
        <v>0</v>
      </c>
    </row>
    <row r="36" spans="1:27">
      <c r="A36" s="118" t="s">
        <v>261</v>
      </c>
      <c r="B36" s="118"/>
      <c r="C36" s="124">
        <f t="shared" si="21"/>
        <v>0</v>
      </c>
      <c r="D36" s="118"/>
      <c r="E36" s="118"/>
      <c r="F36" s="118"/>
      <c r="H36" s="118" t="s">
        <v>261</v>
      </c>
      <c r="I36" s="118"/>
      <c r="J36" s="129"/>
      <c r="K36" s="118"/>
      <c r="L36" s="118"/>
      <c r="M36" s="118"/>
      <c r="N36" s="130"/>
      <c r="O36" s="118" t="s">
        <v>261</v>
      </c>
      <c r="P36" s="118"/>
      <c r="Q36" s="118"/>
      <c r="R36" s="118"/>
      <c r="S36" s="118"/>
      <c r="T36" s="118"/>
      <c r="V36" s="118" t="s">
        <v>261</v>
      </c>
      <c r="W36" s="118"/>
      <c r="X36" s="129"/>
      <c r="Y36" s="118"/>
      <c r="Z36" s="118"/>
      <c r="AA36" s="118"/>
    </row>
    <row r="37" spans="1:27">
      <c r="A37" s="122" t="s">
        <v>98</v>
      </c>
      <c r="B37" s="123"/>
      <c r="C37" s="124">
        <f t="shared" si="21"/>
        <v>1.7000000000000002</v>
      </c>
      <c r="D37" s="125">
        <v>2</v>
      </c>
      <c r="E37" s="124">
        <f t="shared" ref="E37:E42" si="23">C37-D37</f>
        <v>-0.29999999999999982</v>
      </c>
      <c r="F37" s="123">
        <f t="shared" ref="F37:F42" si="24">C37*100/D37</f>
        <v>85.000000000000014</v>
      </c>
      <c r="H37" s="122" t="s">
        <v>98</v>
      </c>
      <c r="I37" s="123"/>
      <c r="J37" s="125">
        <f>'Справочно_ведомость контроля'!F38</f>
        <v>0.9</v>
      </c>
      <c r="K37" s="125">
        <f t="shared" ref="K37:K42" si="25">R37</f>
        <v>2</v>
      </c>
      <c r="L37" s="124">
        <f t="shared" ref="L37:L42" si="26">J37-K37</f>
        <v>-1.1000000000000001</v>
      </c>
      <c r="M37" s="123">
        <f t="shared" ref="M37:M42" si="27">J37*100/K37</f>
        <v>45</v>
      </c>
      <c r="N37" s="126"/>
      <c r="O37" s="122" t="s">
        <v>98</v>
      </c>
      <c r="P37" s="123"/>
      <c r="Q37" s="125">
        <v>0</v>
      </c>
      <c r="R37" s="125">
        <f t="shared" ref="R37:R42" si="28">D37</f>
        <v>2</v>
      </c>
      <c r="S37" s="124">
        <f t="shared" ref="S37:S42" si="29">Q37-R37</f>
        <v>-2</v>
      </c>
      <c r="T37" s="123">
        <f t="shared" ref="T37:T41" si="30">Q37*100/R37</f>
        <v>0</v>
      </c>
      <c r="V37" s="122" t="s">
        <v>98</v>
      </c>
      <c r="W37" s="123"/>
      <c r="X37" s="125">
        <f>'Справочно_ведомость контроля'!L38</f>
        <v>0.8</v>
      </c>
      <c r="Y37" s="125">
        <f t="shared" ref="Y37:Y42" si="31">K37</f>
        <v>2</v>
      </c>
      <c r="Z37" s="124">
        <f t="shared" ref="Z37:Z42" si="32">X37-Y37</f>
        <v>-1.2</v>
      </c>
      <c r="AA37" s="123">
        <f t="shared" si="9"/>
        <v>40</v>
      </c>
    </row>
    <row r="38" spans="1:27">
      <c r="A38" s="122" t="s">
        <v>72</v>
      </c>
      <c r="B38" s="123"/>
      <c r="C38" s="124">
        <f t="shared" si="21"/>
        <v>0</v>
      </c>
      <c r="D38" s="125">
        <v>3.2</v>
      </c>
      <c r="E38" s="124">
        <f t="shared" si="23"/>
        <v>-3.2</v>
      </c>
      <c r="F38" s="123">
        <f t="shared" si="24"/>
        <v>0</v>
      </c>
      <c r="H38" s="122" t="s">
        <v>72</v>
      </c>
      <c r="I38" s="123"/>
      <c r="J38" s="125">
        <f>'Справочно_ведомость контроля'!F39</f>
        <v>0</v>
      </c>
      <c r="K38" s="125">
        <f t="shared" si="25"/>
        <v>3.2</v>
      </c>
      <c r="L38" s="124">
        <f t="shared" si="26"/>
        <v>-3.2</v>
      </c>
      <c r="M38" s="123">
        <f t="shared" si="27"/>
        <v>0</v>
      </c>
      <c r="N38" s="126"/>
      <c r="O38" s="122" t="s">
        <v>72</v>
      </c>
      <c r="P38" s="123"/>
      <c r="Q38" s="125">
        <v>0</v>
      </c>
      <c r="R38" s="125">
        <f t="shared" si="28"/>
        <v>3.2</v>
      </c>
      <c r="S38" s="124">
        <f t="shared" si="29"/>
        <v>-3.2</v>
      </c>
      <c r="T38" s="123">
        <f t="shared" si="30"/>
        <v>0</v>
      </c>
      <c r="V38" s="122" t="s">
        <v>72</v>
      </c>
      <c r="W38" s="123"/>
      <c r="X38" s="125">
        <f>'Справочно_ведомость контроля'!L39</f>
        <v>0</v>
      </c>
      <c r="Y38" s="125">
        <f t="shared" si="31"/>
        <v>3.2</v>
      </c>
      <c r="Z38" s="124">
        <f t="shared" si="32"/>
        <v>-3.2</v>
      </c>
      <c r="AA38" s="123">
        <f t="shared" si="9"/>
        <v>0</v>
      </c>
    </row>
    <row r="39" spans="1:27">
      <c r="A39" s="122" t="s">
        <v>232</v>
      </c>
      <c r="B39" s="123"/>
      <c r="C39" s="124">
        <f t="shared" si="21"/>
        <v>2</v>
      </c>
      <c r="D39" s="125">
        <v>0.3</v>
      </c>
      <c r="E39" s="124">
        <f t="shared" si="23"/>
        <v>1.7</v>
      </c>
      <c r="F39" s="123">
        <f t="shared" si="24"/>
        <v>666.66666666666674</v>
      </c>
      <c r="H39" s="122" t="s">
        <v>232</v>
      </c>
      <c r="I39" s="123"/>
      <c r="J39" s="125">
        <f>'Справочно_ведомость контроля'!F40</f>
        <v>0</v>
      </c>
      <c r="K39" s="125">
        <f t="shared" si="25"/>
        <v>0.3</v>
      </c>
      <c r="L39" s="124">
        <f t="shared" si="26"/>
        <v>-0.3</v>
      </c>
      <c r="M39" s="123">
        <f t="shared" si="27"/>
        <v>0</v>
      </c>
      <c r="N39" s="126"/>
      <c r="O39" s="122" t="s">
        <v>232</v>
      </c>
      <c r="P39" s="123"/>
      <c r="Q39" s="125">
        <v>0</v>
      </c>
      <c r="R39" s="125">
        <f t="shared" si="28"/>
        <v>0.3</v>
      </c>
      <c r="S39" s="124">
        <f t="shared" si="29"/>
        <v>-0.3</v>
      </c>
      <c r="T39" s="123">
        <f t="shared" si="30"/>
        <v>0</v>
      </c>
      <c r="V39" s="122" t="s">
        <v>232</v>
      </c>
      <c r="W39" s="123"/>
      <c r="X39" s="125">
        <f>'Справочно_ведомость контроля'!L40</f>
        <v>2</v>
      </c>
      <c r="Y39" s="125">
        <f t="shared" si="31"/>
        <v>0.3</v>
      </c>
      <c r="Z39" s="124">
        <f t="shared" si="32"/>
        <v>1.7</v>
      </c>
      <c r="AA39" s="123">
        <f t="shared" si="9"/>
        <v>666.66666666666674</v>
      </c>
    </row>
    <row r="40" spans="1:27" ht="33" customHeight="1">
      <c r="A40" s="122" t="s">
        <v>262</v>
      </c>
      <c r="B40" s="123"/>
      <c r="C40" s="124">
        <f t="shared" si="21"/>
        <v>3.01</v>
      </c>
      <c r="D40" s="125">
        <v>5</v>
      </c>
      <c r="E40" s="124">
        <f t="shared" si="23"/>
        <v>-1.9900000000000002</v>
      </c>
      <c r="F40" s="123">
        <f t="shared" si="24"/>
        <v>60.2</v>
      </c>
      <c r="H40" s="122" t="s">
        <v>262</v>
      </c>
      <c r="I40" s="123"/>
      <c r="J40" s="125">
        <f>'Справочно_ведомость контроля'!F41</f>
        <v>0.59</v>
      </c>
      <c r="K40" s="125">
        <f t="shared" si="25"/>
        <v>5</v>
      </c>
      <c r="L40" s="124">
        <f t="shared" si="26"/>
        <v>-4.41</v>
      </c>
      <c r="M40" s="123">
        <f t="shared" si="27"/>
        <v>11.8</v>
      </c>
      <c r="N40" s="126"/>
      <c r="O40" s="122" t="s">
        <v>262</v>
      </c>
      <c r="P40" s="123"/>
      <c r="Q40" s="125">
        <f>'Справочно_ведомость контроля'!J41</f>
        <v>1.8199999999999998</v>
      </c>
      <c r="R40" s="125">
        <f t="shared" si="28"/>
        <v>5</v>
      </c>
      <c r="S40" s="124">
        <f t="shared" si="29"/>
        <v>-3.18</v>
      </c>
      <c r="T40" s="123">
        <f t="shared" si="30"/>
        <v>36.399999999999991</v>
      </c>
      <c r="V40" s="122" t="s">
        <v>262</v>
      </c>
      <c r="W40" s="123"/>
      <c r="X40" s="125">
        <f>'Справочно_ведомость контроля'!L41</f>
        <v>0.6</v>
      </c>
      <c r="Y40" s="125">
        <f t="shared" si="31"/>
        <v>5</v>
      </c>
      <c r="Z40" s="124">
        <f t="shared" si="32"/>
        <v>-4.4000000000000004</v>
      </c>
      <c r="AA40" s="123">
        <f t="shared" si="9"/>
        <v>12</v>
      </c>
    </row>
    <row r="41" spans="1:27">
      <c r="A41" s="122" t="s">
        <v>189</v>
      </c>
      <c r="B41" s="123"/>
      <c r="C41" s="124">
        <f t="shared" si="21"/>
        <v>1.8</v>
      </c>
      <c r="D41" s="125">
        <v>4</v>
      </c>
      <c r="E41" s="124">
        <f t="shared" si="23"/>
        <v>-2.2000000000000002</v>
      </c>
      <c r="F41" s="123">
        <f t="shared" si="24"/>
        <v>45</v>
      </c>
      <c r="H41" s="122" t="s">
        <v>189</v>
      </c>
      <c r="I41" s="123"/>
      <c r="J41" s="125">
        <f>'Справочно_ведомость контроля'!F42</f>
        <v>0.9</v>
      </c>
      <c r="K41" s="125">
        <f t="shared" si="25"/>
        <v>4</v>
      </c>
      <c r="L41" s="124">
        <f t="shared" si="26"/>
        <v>-3.1</v>
      </c>
      <c r="M41" s="123">
        <f t="shared" si="27"/>
        <v>22.5</v>
      </c>
      <c r="N41" s="126"/>
      <c r="O41" s="122" t="s">
        <v>189</v>
      </c>
      <c r="P41" s="123"/>
      <c r="Q41" s="125">
        <f>'Справочно_ведомость контроля'!J42</f>
        <v>0.9</v>
      </c>
      <c r="R41" s="125">
        <f t="shared" si="28"/>
        <v>4</v>
      </c>
      <c r="S41" s="124">
        <f t="shared" si="29"/>
        <v>-3.1</v>
      </c>
      <c r="T41" s="123">
        <f t="shared" si="30"/>
        <v>22.5</v>
      </c>
      <c r="V41" s="122" t="s">
        <v>189</v>
      </c>
      <c r="W41" s="123"/>
      <c r="X41" s="125">
        <v>0</v>
      </c>
      <c r="Y41" s="125">
        <f t="shared" si="31"/>
        <v>4</v>
      </c>
      <c r="Z41" s="124">
        <f t="shared" si="32"/>
        <v>-4</v>
      </c>
      <c r="AA41" s="123">
        <f t="shared" si="9"/>
        <v>0</v>
      </c>
    </row>
    <row r="42" spans="1:27" ht="33" customHeight="1">
      <c r="A42" s="122" t="s">
        <v>263</v>
      </c>
      <c r="B42" s="123"/>
      <c r="C42" s="124">
        <f t="shared" si="21"/>
        <v>0.08</v>
      </c>
      <c r="D42" s="125">
        <v>2</v>
      </c>
      <c r="E42" s="124">
        <f t="shared" si="23"/>
        <v>-1.92</v>
      </c>
      <c r="F42" s="123">
        <f t="shared" si="24"/>
        <v>4</v>
      </c>
      <c r="H42" s="122" t="s">
        <v>263</v>
      </c>
      <c r="I42" s="123"/>
      <c r="J42" s="125">
        <v>0</v>
      </c>
      <c r="K42" s="125">
        <f t="shared" si="25"/>
        <v>2</v>
      </c>
      <c r="L42" s="124">
        <f t="shared" si="26"/>
        <v>-2</v>
      </c>
      <c r="M42" s="123">
        <f t="shared" si="27"/>
        <v>0</v>
      </c>
      <c r="N42" s="126"/>
      <c r="O42" s="122" t="s">
        <v>263</v>
      </c>
      <c r="P42" s="123"/>
      <c r="Q42" s="125">
        <f>'Справочно_ведомость контроля'!J43</f>
        <v>0.08</v>
      </c>
      <c r="R42" s="125">
        <f t="shared" si="28"/>
        <v>2</v>
      </c>
      <c r="S42" s="124">
        <f t="shared" si="29"/>
        <v>-1.92</v>
      </c>
      <c r="T42" s="123">
        <f>Q42*100/R42</f>
        <v>4</v>
      </c>
      <c r="V42" s="122" t="s">
        <v>263</v>
      </c>
      <c r="W42" s="123"/>
      <c r="X42" s="125">
        <v>0</v>
      </c>
      <c r="Y42" s="125">
        <f t="shared" si="31"/>
        <v>2</v>
      </c>
      <c r="Z42" s="124">
        <f t="shared" si="32"/>
        <v>-2</v>
      </c>
      <c r="AA42" s="123">
        <f>X42*100/Y42</f>
        <v>0</v>
      </c>
    </row>
    <row r="43" spans="1:27" ht="33" customHeight="1">
      <c r="A43" s="131" t="str">
        <f>H43</f>
        <v>Молоко овсяное</v>
      </c>
      <c r="B43" s="136"/>
      <c r="C43" s="124">
        <f t="shared" si="21"/>
        <v>0</v>
      </c>
      <c r="D43" s="137"/>
      <c r="E43" s="138"/>
      <c r="F43" s="136"/>
      <c r="H43" s="131" t="s">
        <v>287</v>
      </c>
      <c r="I43" s="136"/>
      <c r="J43" s="137"/>
      <c r="K43" s="137"/>
      <c r="L43" s="138"/>
      <c r="M43" s="136"/>
      <c r="N43" s="126"/>
      <c r="O43" s="131" t="s">
        <v>287</v>
      </c>
      <c r="P43" s="132"/>
      <c r="Q43" s="134">
        <v>0</v>
      </c>
      <c r="R43" s="134"/>
      <c r="S43" s="133"/>
      <c r="T43" s="135"/>
      <c r="V43" s="131" t="s">
        <v>287</v>
      </c>
      <c r="W43" s="136"/>
      <c r="X43" s="137">
        <f>'Справочно_ведомость контроля'!L20</f>
        <v>0</v>
      </c>
      <c r="Y43" s="137"/>
      <c r="Z43" s="138"/>
      <c r="AA43" s="136"/>
    </row>
    <row r="44" spans="1:27" s="143" customFormat="1">
      <c r="A44" s="117" t="s">
        <v>61</v>
      </c>
      <c r="B44" s="139"/>
      <c r="C44" s="140">
        <f>C43+C42+C41+C40+C39+C38+C37+C35+C34+C32+C31+C29+C28+C27+C26+C25+C23+C22+C21+C20+C18+C17+C15+C14+C13+C12+C11+C10+C9+C8+C7+C6</f>
        <v>1172.9593333333332</v>
      </c>
      <c r="D44" s="141">
        <f>D37+D38+D39+D40+D42+D35+D34+D32+D31+D29+D28+D27+D26+D25+D22+D21+D20+D18+D17+D15+D14+D13+D12+D11+D10+D9+D8+D7+D6+D41</f>
        <v>2350.5</v>
      </c>
      <c r="E44" s="139"/>
      <c r="F44" s="142"/>
      <c r="H44" s="117" t="s">
        <v>61</v>
      </c>
      <c r="I44" s="139"/>
      <c r="J44" s="140">
        <f>J37+J38+J39+J40+J42+J35+J34+J32+J31+J29+J28+J27+J26+J25+J22+J21+J20+J18+J17+J15+J14+J13+J12+J11+J10+J9+J8+J7+J6+J41</f>
        <v>406.93000000000006</v>
      </c>
      <c r="K44" s="141">
        <f>K37+K38+K39+K40+K42+K35+K34+K32+K31+K29+K28+K27+K26+K25+K22+K21+K20+K18+K17+K15+K14+K13+K12+K11+K10+K9+K8+K7+K6+K41</f>
        <v>2350.5</v>
      </c>
      <c r="L44" s="139"/>
      <c r="M44" s="142"/>
      <c r="N44" s="116"/>
      <c r="O44" s="117" t="s">
        <v>61</v>
      </c>
      <c r="P44" s="139"/>
      <c r="Q44" s="141">
        <f>Q37+Q38+Q39+Q40+Q42+Q35+Q34+Q32+Q31+Q29+Q28+Q27+Q26+Q25+Q22+Q21+Q20+Q18+Q17+Q15+Q14+Q13+Q12+Q11+Q10+Q9+Q8+Q7+Q6+Q41</f>
        <v>625.82933333333335</v>
      </c>
      <c r="R44" s="141">
        <f>R37+R38+R39+R40+R42+R35+R34+R32+R31+R29+R28+R27+R26+R25+R22+R21+R20+R18+R17+R15+R14+R13+R12+R11+R10+R9+R8+R7+R6+R41</f>
        <v>2350.5</v>
      </c>
      <c r="S44" s="139"/>
      <c r="T44" s="142"/>
      <c r="V44" s="117" t="s">
        <v>61</v>
      </c>
      <c r="W44" s="139"/>
      <c r="X44" s="140">
        <f>X43+X42+X41+X40+X39+X38+X37+X35+X34+X32+X31+X29+X28+X27+X26+X25+X23+X22+X21+X20+X18+X17+X15+X14+X13+X12+X11+X10+X9+X8+X7+X6</f>
        <v>140.19999999999999</v>
      </c>
      <c r="Y44" s="141">
        <f>Y37+Y38+Y39+Y40+Y42+Y35+Y34+Y32+Y31+Y29+Y28+Y27+Y26+Y25+Y22+Y21+Y20+Y18+Y17+Y15+Y14+Y13+Y12+Y11+Y10+Y9+Y8+Y7+Y6+Y41</f>
        <v>2350.5</v>
      </c>
      <c r="Z44" s="139"/>
      <c r="AA44" s="142"/>
    </row>
    <row r="45" spans="1:27">
      <c r="C45" s="144">
        <f>C44-'Справочно_ведомость контроля'!D45</f>
        <v>0</v>
      </c>
      <c r="J45" s="144">
        <f>'Справочно_ведомость контроля'!F45-J44</f>
        <v>0</v>
      </c>
      <c r="Q45" s="144">
        <f>'Справочно_ведомость контроля'!J45-Q44</f>
        <v>0</v>
      </c>
      <c r="X45" s="144">
        <f>X44-'Справочно_ведомость контроля'!L45</f>
        <v>0</v>
      </c>
    </row>
    <row r="47" spans="1:27">
      <c r="J47" s="144"/>
    </row>
    <row r="50" spans="9:9">
      <c r="I50" s="144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LX12"/>
  <sheetViews>
    <sheetView view="pageBreakPreview" zoomScale="60" workbookViewId="0">
      <selection activeCell="A7" sqref="A7"/>
    </sheetView>
  </sheetViews>
  <sheetFormatPr defaultColWidth="9.33203125" defaultRowHeight="16.5" outlineLevelRow="1"/>
  <cols>
    <col min="1" max="1" width="27.5" style="2" customWidth="1"/>
    <col min="2" max="8" width="9.83203125" style="2" customWidth="1"/>
    <col min="9" max="9" width="12.1640625" style="2" customWidth="1"/>
    <col min="10" max="12" width="9.83203125" style="2" customWidth="1"/>
    <col min="13" max="13" width="12.6640625" style="2" customWidth="1"/>
    <col min="14" max="14" width="13.33203125" style="2" bestFit="1" customWidth="1"/>
    <col min="15" max="15" width="9.83203125" style="2" customWidth="1"/>
    <col min="16" max="16" width="10.5" style="2" customWidth="1"/>
    <col min="17" max="22" width="9.83203125" style="2" customWidth="1"/>
    <col min="23" max="23" width="12" style="2" customWidth="1"/>
    <col min="24" max="40" width="9.83203125" style="2" customWidth="1"/>
    <col min="41" max="41" width="11" style="2" customWidth="1"/>
    <col min="42" max="49" width="9.83203125" style="2" customWidth="1"/>
    <col min="50" max="50" width="12.6640625" style="2" customWidth="1"/>
    <col min="51" max="53" width="9.83203125" style="2" customWidth="1"/>
    <col min="54" max="54" width="10.83203125" style="2" customWidth="1"/>
    <col min="55" max="56" width="9.83203125" style="2" customWidth="1"/>
    <col min="57" max="57" width="13.33203125" style="4" bestFit="1" customWidth="1"/>
    <col min="58" max="1011" width="10.5" style="4" customWidth="1"/>
    <col min="1012" max="1013" width="14.5" style="1" customWidth="1"/>
    <col min="1014" max="16384" width="9.33203125" style="1"/>
  </cols>
  <sheetData>
    <row r="1" spans="1:1012" s="2" customFormat="1">
      <c r="A1" s="3" t="s">
        <v>537</v>
      </c>
      <c r="ALX1" s="1"/>
    </row>
    <row r="2" spans="1:1012" ht="132" outlineLevel="1">
      <c r="A2" s="276" t="s">
        <v>62</v>
      </c>
      <c r="B2" s="146" t="s">
        <v>197</v>
      </c>
      <c r="C2" s="146" t="s">
        <v>63</v>
      </c>
      <c r="D2" s="146" t="s">
        <v>64</v>
      </c>
      <c r="E2" s="146" t="s">
        <v>172</v>
      </c>
      <c r="F2" s="146" t="s">
        <v>65</v>
      </c>
      <c r="G2" s="146" t="s">
        <v>66</v>
      </c>
      <c r="H2" s="146" t="s">
        <v>67</v>
      </c>
      <c r="I2" s="146" t="s">
        <v>68</v>
      </c>
      <c r="J2" s="146" t="s">
        <v>69</v>
      </c>
      <c r="K2" s="146" t="s">
        <v>489</v>
      </c>
      <c r="L2" s="146" t="s">
        <v>70</v>
      </c>
      <c r="M2" s="146" t="s">
        <v>71</v>
      </c>
      <c r="N2" s="146" t="s">
        <v>490</v>
      </c>
      <c r="O2" s="146" t="s">
        <v>491</v>
      </c>
      <c r="P2" s="146" t="s">
        <v>73</v>
      </c>
      <c r="Q2" s="146" t="s">
        <v>492</v>
      </c>
      <c r="R2" s="146" t="s">
        <v>74</v>
      </c>
      <c r="S2" s="146" t="s">
        <v>75</v>
      </c>
      <c r="T2" s="146" t="s">
        <v>281</v>
      </c>
      <c r="U2" s="146" t="s">
        <v>493</v>
      </c>
      <c r="V2" s="146" t="s">
        <v>77</v>
      </c>
      <c r="W2" s="146" t="s">
        <v>494</v>
      </c>
      <c r="X2" s="146" t="s">
        <v>78</v>
      </c>
      <c r="Y2" s="146" t="s">
        <v>282</v>
      </c>
      <c r="Z2" s="146" t="s">
        <v>80</v>
      </c>
      <c r="AA2" s="146" t="s">
        <v>495</v>
      </c>
      <c r="AB2" s="146" t="s">
        <v>496</v>
      </c>
      <c r="AC2" s="146" t="s">
        <v>81</v>
      </c>
      <c r="AD2" s="146" t="s">
        <v>82</v>
      </c>
      <c r="AE2" s="146" t="s">
        <v>497</v>
      </c>
      <c r="AF2" s="146" t="s">
        <v>83</v>
      </c>
      <c r="AG2" s="146" t="s">
        <v>86</v>
      </c>
      <c r="AH2" s="146" t="s">
        <v>87</v>
      </c>
      <c r="AI2" s="146" t="s">
        <v>88</v>
      </c>
      <c r="AJ2" s="146" t="s">
        <v>498</v>
      </c>
      <c r="AK2" s="146" t="s">
        <v>90</v>
      </c>
      <c r="AL2" s="146" t="s">
        <v>91</v>
      </c>
      <c r="AM2" s="146" t="s">
        <v>92</v>
      </c>
      <c r="AN2" s="146" t="s">
        <v>224</v>
      </c>
      <c r="AO2" s="146" t="s">
        <v>499</v>
      </c>
      <c r="AP2" s="146" t="s">
        <v>94</v>
      </c>
      <c r="AQ2" s="146" t="s">
        <v>57</v>
      </c>
      <c r="AR2" s="146" t="s">
        <v>324</v>
      </c>
      <c r="AS2" s="146" t="s">
        <v>98</v>
      </c>
      <c r="AT2" s="146" t="s">
        <v>99</v>
      </c>
      <c r="AU2" s="146" t="s">
        <v>100</v>
      </c>
      <c r="AV2" s="146" t="s">
        <v>101</v>
      </c>
      <c r="AW2" s="146" t="s">
        <v>277</v>
      </c>
      <c r="AX2" s="147" t="s">
        <v>61</v>
      </c>
    </row>
    <row r="3" spans="1:1012" ht="33" outlineLevel="1">
      <c r="A3" s="276"/>
      <c r="B3" s="146" t="s">
        <v>103</v>
      </c>
      <c r="C3" s="146" t="s">
        <v>103</v>
      </c>
      <c r="D3" s="146" t="s">
        <v>103</v>
      </c>
      <c r="E3" s="146" t="s">
        <v>103</v>
      </c>
      <c r="F3" s="146" t="s">
        <v>103</v>
      </c>
      <c r="G3" s="146" t="s">
        <v>103</v>
      </c>
      <c r="H3" s="146" t="s">
        <v>103</v>
      </c>
      <c r="I3" s="146" t="s">
        <v>103</v>
      </c>
      <c r="J3" s="146" t="s">
        <v>103</v>
      </c>
      <c r="K3" s="146" t="s">
        <v>103</v>
      </c>
      <c r="L3" s="146" t="s">
        <v>103</v>
      </c>
      <c r="M3" s="146" t="s">
        <v>103</v>
      </c>
      <c r="N3" s="146" t="s">
        <v>103</v>
      </c>
      <c r="O3" s="146" t="s">
        <v>103</v>
      </c>
      <c r="P3" s="146" t="s">
        <v>103</v>
      </c>
      <c r="Q3" s="146" t="s">
        <v>103</v>
      </c>
      <c r="R3" s="146" t="s">
        <v>103</v>
      </c>
      <c r="S3" s="146" t="s">
        <v>103</v>
      </c>
      <c r="T3" s="146" t="s">
        <v>103</v>
      </c>
      <c r="U3" s="146" t="s">
        <v>103</v>
      </c>
      <c r="V3" s="146" t="s">
        <v>103</v>
      </c>
      <c r="W3" s="146" t="s">
        <v>103</v>
      </c>
      <c r="X3" s="146" t="s">
        <v>103</v>
      </c>
      <c r="Y3" s="146" t="s">
        <v>103</v>
      </c>
      <c r="Z3" s="146" t="s">
        <v>103</v>
      </c>
      <c r="AA3" s="146" t="s">
        <v>103</v>
      </c>
      <c r="AB3" s="146" t="s">
        <v>103</v>
      </c>
      <c r="AC3" s="146" t="s">
        <v>103</v>
      </c>
      <c r="AD3" s="146" t="s">
        <v>103</v>
      </c>
      <c r="AE3" s="146" t="s">
        <v>103</v>
      </c>
      <c r="AF3" s="146" t="s">
        <v>103</v>
      </c>
      <c r="AG3" s="146" t="s">
        <v>103</v>
      </c>
      <c r="AH3" s="146" t="s">
        <v>103</v>
      </c>
      <c r="AI3" s="146" t="s">
        <v>103</v>
      </c>
      <c r="AJ3" s="146" t="s">
        <v>103</v>
      </c>
      <c r="AK3" s="146" t="s">
        <v>103</v>
      </c>
      <c r="AL3" s="146" t="s">
        <v>103</v>
      </c>
      <c r="AM3" s="146" t="s">
        <v>103</v>
      </c>
      <c r="AN3" s="146" t="s">
        <v>103</v>
      </c>
      <c r="AO3" s="146" t="s">
        <v>103</v>
      </c>
      <c r="AP3" s="146" t="s">
        <v>103</v>
      </c>
      <c r="AQ3" s="146" t="s">
        <v>103</v>
      </c>
      <c r="AR3" s="146" t="s">
        <v>103</v>
      </c>
      <c r="AS3" s="146" t="s">
        <v>103</v>
      </c>
      <c r="AT3" s="146" t="s">
        <v>103</v>
      </c>
      <c r="AU3" s="146" t="s">
        <v>103</v>
      </c>
      <c r="AV3" s="146" t="s">
        <v>103</v>
      </c>
      <c r="AW3" s="146" t="s">
        <v>103</v>
      </c>
      <c r="AX3" s="146" t="s">
        <v>103</v>
      </c>
    </row>
    <row r="4" spans="1:1012" s="2" customFormat="1" hidden="1">
      <c r="A4" s="148" t="s">
        <v>37</v>
      </c>
      <c r="B4" s="149"/>
      <c r="C4" s="149"/>
      <c r="D4" s="149"/>
      <c r="E4" s="150">
        <v>0.1</v>
      </c>
      <c r="F4" s="151">
        <v>0.105</v>
      </c>
      <c r="G4" s="149"/>
      <c r="H4" s="150">
        <v>0.3</v>
      </c>
      <c r="I4" s="149"/>
      <c r="J4" s="152">
        <v>0.08</v>
      </c>
      <c r="K4" s="149"/>
      <c r="L4" s="149"/>
      <c r="M4" s="151">
        <v>0.186</v>
      </c>
      <c r="N4" s="149"/>
      <c r="O4" s="151">
        <v>8.9999999999999993E-3</v>
      </c>
      <c r="P4" s="151">
        <v>0.186</v>
      </c>
      <c r="Q4" s="149"/>
      <c r="R4" s="152">
        <v>7.1999999999999995E-2</v>
      </c>
      <c r="S4" s="149"/>
      <c r="T4" s="149"/>
      <c r="U4" s="151">
        <v>7.3999999999999996E-2</v>
      </c>
      <c r="V4" s="151">
        <v>3.5000000000000003E-2</v>
      </c>
      <c r="W4" s="149"/>
      <c r="X4" s="151">
        <v>0.16200000000000001</v>
      </c>
      <c r="Y4" s="149"/>
      <c r="Z4" s="151">
        <v>8.0399999999999999E-2</v>
      </c>
      <c r="AA4" s="151">
        <v>8.0000000000000002E-3</v>
      </c>
      <c r="AB4" s="149"/>
      <c r="AC4" s="151">
        <v>0.152</v>
      </c>
      <c r="AD4" s="151">
        <v>3.5999999999999997E-2</v>
      </c>
      <c r="AE4" s="151">
        <v>0.501</v>
      </c>
      <c r="AF4" s="149"/>
      <c r="AG4" s="151">
        <v>0.14399999999999999</v>
      </c>
      <c r="AH4" s="151">
        <v>0.161</v>
      </c>
      <c r="AI4" s="149"/>
      <c r="AJ4" s="151">
        <v>6.0000000000000001E-3</v>
      </c>
      <c r="AK4" s="150">
        <v>0.4</v>
      </c>
      <c r="AL4" s="153">
        <v>5.8999999999999999E-3</v>
      </c>
      <c r="AM4" s="151">
        <v>6.0000000000000001E-3</v>
      </c>
      <c r="AN4" s="149"/>
      <c r="AO4" s="152">
        <v>0.32</v>
      </c>
      <c r="AP4" s="151">
        <v>0.04</v>
      </c>
      <c r="AQ4" s="151">
        <v>0.434</v>
      </c>
      <c r="AR4" s="149"/>
      <c r="AS4" s="151">
        <v>8.9999999999999993E-3</v>
      </c>
      <c r="AT4" s="151">
        <v>4.0000000000000001E-3</v>
      </c>
      <c r="AU4" s="151">
        <v>3.0000000000000001E-3</v>
      </c>
      <c r="AV4" s="150">
        <v>0.3</v>
      </c>
      <c r="AW4" s="151">
        <v>0.14599999999999999</v>
      </c>
      <c r="AX4" s="153">
        <f>SUM(B4:AW4)</f>
        <v>4.0652999999999997</v>
      </c>
      <c r="ALX4" s="1"/>
    </row>
    <row r="5" spans="1:1012" s="2" customFormat="1">
      <c r="A5" s="148" t="s">
        <v>104</v>
      </c>
      <c r="B5" s="149">
        <f>B4*1000/10</f>
        <v>0</v>
      </c>
      <c r="C5" s="149">
        <f t="shared" ref="C5:AW5" si="0">C4*1000/10</f>
        <v>0</v>
      </c>
      <c r="D5" s="149">
        <f t="shared" si="0"/>
        <v>0</v>
      </c>
      <c r="E5" s="149">
        <f t="shared" si="0"/>
        <v>10</v>
      </c>
      <c r="F5" s="149">
        <f t="shared" si="0"/>
        <v>10.5</v>
      </c>
      <c r="G5" s="149">
        <f t="shared" si="0"/>
        <v>0</v>
      </c>
      <c r="H5" s="149">
        <f t="shared" si="0"/>
        <v>30</v>
      </c>
      <c r="I5" s="149">
        <f t="shared" si="0"/>
        <v>0</v>
      </c>
      <c r="J5" s="149">
        <f t="shared" si="0"/>
        <v>8</v>
      </c>
      <c r="K5" s="149">
        <f t="shared" si="0"/>
        <v>0</v>
      </c>
      <c r="L5" s="149">
        <f t="shared" si="0"/>
        <v>0</v>
      </c>
      <c r="M5" s="149">
        <f t="shared" si="0"/>
        <v>18.600000000000001</v>
      </c>
      <c r="N5" s="149">
        <f t="shared" si="0"/>
        <v>0</v>
      </c>
      <c r="O5" s="149">
        <f t="shared" si="0"/>
        <v>0.9</v>
      </c>
      <c r="P5" s="149">
        <f t="shared" si="0"/>
        <v>18.600000000000001</v>
      </c>
      <c r="Q5" s="149">
        <f t="shared" si="0"/>
        <v>0</v>
      </c>
      <c r="R5" s="149">
        <f t="shared" si="0"/>
        <v>7.2</v>
      </c>
      <c r="S5" s="149">
        <f t="shared" si="0"/>
        <v>0</v>
      </c>
      <c r="T5" s="149">
        <f t="shared" si="0"/>
        <v>0</v>
      </c>
      <c r="U5" s="149">
        <f t="shared" si="0"/>
        <v>7.4</v>
      </c>
      <c r="V5" s="149">
        <f t="shared" si="0"/>
        <v>3.5</v>
      </c>
      <c r="W5" s="149">
        <f t="shared" si="0"/>
        <v>0</v>
      </c>
      <c r="X5" s="149">
        <f t="shared" si="0"/>
        <v>16.2</v>
      </c>
      <c r="Y5" s="149">
        <f t="shared" si="0"/>
        <v>0</v>
      </c>
      <c r="Z5" s="149">
        <f t="shared" si="0"/>
        <v>8.0400000000000009</v>
      </c>
      <c r="AA5" s="149">
        <f t="shared" si="0"/>
        <v>0.8</v>
      </c>
      <c r="AB5" s="149">
        <f t="shared" si="0"/>
        <v>0</v>
      </c>
      <c r="AC5" s="149">
        <f t="shared" si="0"/>
        <v>15.2</v>
      </c>
      <c r="AD5" s="149">
        <f t="shared" si="0"/>
        <v>3.6</v>
      </c>
      <c r="AE5" s="149">
        <f t="shared" si="0"/>
        <v>50.1</v>
      </c>
      <c r="AF5" s="149">
        <f t="shared" si="0"/>
        <v>0</v>
      </c>
      <c r="AG5" s="149">
        <f t="shared" si="0"/>
        <v>14.4</v>
      </c>
      <c r="AH5" s="149">
        <f t="shared" si="0"/>
        <v>16.100000000000001</v>
      </c>
      <c r="AI5" s="149">
        <f t="shared" si="0"/>
        <v>0</v>
      </c>
      <c r="AJ5" s="149">
        <f t="shared" si="0"/>
        <v>0.6</v>
      </c>
      <c r="AK5" s="149">
        <f t="shared" si="0"/>
        <v>40</v>
      </c>
      <c r="AL5" s="149">
        <f t="shared" si="0"/>
        <v>0.59</v>
      </c>
      <c r="AM5" s="149">
        <f t="shared" si="0"/>
        <v>0.6</v>
      </c>
      <c r="AN5" s="149">
        <f t="shared" si="0"/>
        <v>0</v>
      </c>
      <c r="AO5" s="149">
        <f t="shared" si="0"/>
        <v>32</v>
      </c>
      <c r="AP5" s="149">
        <f t="shared" si="0"/>
        <v>4</v>
      </c>
      <c r="AQ5" s="149">
        <f t="shared" si="0"/>
        <v>43.4</v>
      </c>
      <c r="AR5" s="149">
        <f t="shared" si="0"/>
        <v>0</v>
      </c>
      <c r="AS5" s="149">
        <f t="shared" si="0"/>
        <v>0.9</v>
      </c>
      <c r="AT5" s="149">
        <f t="shared" si="0"/>
        <v>0.4</v>
      </c>
      <c r="AU5" s="149">
        <f t="shared" si="0"/>
        <v>0.3</v>
      </c>
      <c r="AV5" s="149">
        <f t="shared" si="0"/>
        <v>30</v>
      </c>
      <c r="AW5" s="149">
        <f t="shared" si="0"/>
        <v>14.6</v>
      </c>
      <c r="AX5" s="153">
        <f t="shared" ref="AX5:AX12" si="1">SUM(B5:AW5)</f>
        <v>406.53</v>
      </c>
      <c r="ALX5" s="1"/>
    </row>
    <row r="6" spans="1:1012" hidden="1">
      <c r="A6" s="148" t="s">
        <v>13</v>
      </c>
      <c r="B6" s="151">
        <v>0.04</v>
      </c>
      <c r="C6" s="151">
        <v>0.14099999999999999</v>
      </c>
      <c r="D6" s="151">
        <v>0.02</v>
      </c>
      <c r="E6" s="149"/>
      <c r="F6" s="151">
        <v>6.3E-2</v>
      </c>
      <c r="G6" s="151">
        <v>0.04</v>
      </c>
      <c r="H6" s="149"/>
      <c r="I6" s="149"/>
      <c r="J6" s="151">
        <v>7.0000000000000007E-2</v>
      </c>
      <c r="K6" s="151">
        <v>5.5E-2</v>
      </c>
      <c r="L6" s="151">
        <v>0.38900000000000001</v>
      </c>
      <c r="M6" s="151">
        <v>1.1623000000000001</v>
      </c>
      <c r="N6" s="149"/>
      <c r="O6" s="151">
        <v>8.9999999999999993E-3</v>
      </c>
      <c r="P6" s="151">
        <v>0.124</v>
      </c>
      <c r="Q6" s="151">
        <v>5.0000000000000001E-3</v>
      </c>
      <c r="R6" s="151">
        <v>0.125</v>
      </c>
      <c r="S6" s="151">
        <v>7.4999999999999997E-2</v>
      </c>
      <c r="T6" s="149"/>
      <c r="U6" s="151">
        <v>0.54400000000000004</v>
      </c>
      <c r="V6" s="149"/>
      <c r="W6" s="153">
        <v>8.0000000000000004E-4</v>
      </c>
      <c r="X6" s="151">
        <v>0.30549999999999999</v>
      </c>
      <c r="Y6" s="149"/>
      <c r="Z6" s="151">
        <v>0.1714</v>
      </c>
      <c r="AA6" s="151">
        <v>4.0000000000000001E-3</v>
      </c>
      <c r="AB6" s="151">
        <v>6.0999999999999999E-2</v>
      </c>
      <c r="AC6" s="151">
        <v>0.51600000000000001</v>
      </c>
      <c r="AD6" s="151">
        <v>1.6E-2</v>
      </c>
      <c r="AE6" s="151">
        <v>0.315</v>
      </c>
      <c r="AF6" s="151">
        <v>5.3999999999999999E-2</v>
      </c>
      <c r="AG6" s="151">
        <v>0.14399999999999999</v>
      </c>
      <c r="AH6" s="151">
        <v>0.13</v>
      </c>
      <c r="AI6" s="151">
        <v>0.318</v>
      </c>
      <c r="AJ6" s="149"/>
      <c r="AK6" s="149"/>
      <c r="AL6" s="153">
        <v>1.8200000000000001E-2</v>
      </c>
      <c r="AM6" s="151">
        <v>1.4E-2</v>
      </c>
      <c r="AN6" s="151">
        <v>0.06</v>
      </c>
      <c r="AO6" s="149"/>
      <c r="AP6" s="151">
        <v>6.2E-2</v>
      </c>
      <c r="AQ6" s="151">
        <v>0.47099999999999997</v>
      </c>
      <c r="AR6" s="150">
        <v>0.5</v>
      </c>
      <c r="AS6" s="149"/>
      <c r="AT6" s="151">
        <v>5.0000000000000001E-3</v>
      </c>
      <c r="AU6" s="149"/>
      <c r="AV6" s="151">
        <v>0.17</v>
      </c>
      <c r="AW6" s="149"/>
      <c r="AX6" s="153">
        <f t="shared" si="1"/>
        <v>6.1981999999999999</v>
      </c>
    </row>
    <row r="7" spans="1:1012">
      <c r="A7" s="148" t="s">
        <v>105</v>
      </c>
      <c r="B7" s="151">
        <f>B6*1000/10</f>
        <v>4</v>
      </c>
      <c r="C7" s="151">
        <f t="shared" ref="C7:AW7" si="2">C6*1000/10</f>
        <v>14.1</v>
      </c>
      <c r="D7" s="151">
        <f t="shared" si="2"/>
        <v>2</v>
      </c>
      <c r="E7" s="151">
        <f t="shared" si="2"/>
        <v>0</v>
      </c>
      <c r="F7" s="151">
        <f t="shared" si="2"/>
        <v>6.3</v>
      </c>
      <c r="G7" s="151">
        <f t="shared" si="2"/>
        <v>4</v>
      </c>
      <c r="H7" s="151">
        <f t="shared" si="2"/>
        <v>0</v>
      </c>
      <c r="I7" s="151">
        <f t="shared" si="2"/>
        <v>0</v>
      </c>
      <c r="J7" s="151">
        <f t="shared" si="2"/>
        <v>7</v>
      </c>
      <c r="K7" s="151">
        <f t="shared" si="2"/>
        <v>5.5</v>
      </c>
      <c r="L7" s="151">
        <f t="shared" si="2"/>
        <v>38.9</v>
      </c>
      <c r="M7" s="151">
        <f t="shared" si="2"/>
        <v>116.23000000000002</v>
      </c>
      <c r="N7" s="151">
        <f t="shared" si="2"/>
        <v>0</v>
      </c>
      <c r="O7" s="151">
        <f t="shared" si="2"/>
        <v>0.9</v>
      </c>
      <c r="P7" s="151">
        <f t="shared" si="2"/>
        <v>12.4</v>
      </c>
      <c r="Q7" s="151">
        <f t="shared" si="2"/>
        <v>0.5</v>
      </c>
      <c r="R7" s="151">
        <f t="shared" si="2"/>
        <v>12.5</v>
      </c>
      <c r="S7" s="151">
        <f t="shared" si="2"/>
        <v>7.5</v>
      </c>
      <c r="T7" s="151">
        <f t="shared" si="2"/>
        <v>0</v>
      </c>
      <c r="U7" s="151">
        <f t="shared" si="2"/>
        <v>54.4</v>
      </c>
      <c r="V7" s="151">
        <f t="shared" si="2"/>
        <v>0</v>
      </c>
      <c r="W7" s="151">
        <f t="shared" si="2"/>
        <v>0.08</v>
      </c>
      <c r="X7" s="151">
        <f t="shared" si="2"/>
        <v>30.55</v>
      </c>
      <c r="Y7" s="151">
        <f t="shared" si="2"/>
        <v>0</v>
      </c>
      <c r="Z7" s="151">
        <f t="shared" si="2"/>
        <v>17.14</v>
      </c>
      <c r="AA7" s="151">
        <f t="shared" si="2"/>
        <v>0.4</v>
      </c>
      <c r="AB7" s="151">
        <f t="shared" si="2"/>
        <v>6.1</v>
      </c>
      <c r="AC7" s="151">
        <f t="shared" si="2"/>
        <v>51.6</v>
      </c>
      <c r="AD7" s="151">
        <f t="shared" si="2"/>
        <v>1.6</v>
      </c>
      <c r="AE7" s="151">
        <f t="shared" si="2"/>
        <v>31.5</v>
      </c>
      <c r="AF7" s="151">
        <f t="shared" si="2"/>
        <v>5.4</v>
      </c>
      <c r="AG7" s="151">
        <f t="shared" si="2"/>
        <v>14.4</v>
      </c>
      <c r="AH7" s="151">
        <f t="shared" si="2"/>
        <v>13</v>
      </c>
      <c r="AI7" s="151">
        <f t="shared" si="2"/>
        <v>31.8</v>
      </c>
      <c r="AJ7" s="151">
        <f t="shared" si="2"/>
        <v>0</v>
      </c>
      <c r="AK7" s="151">
        <f t="shared" si="2"/>
        <v>0</v>
      </c>
      <c r="AL7" s="151">
        <f t="shared" si="2"/>
        <v>1.8199999999999998</v>
      </c>
      <c r="AM7" s="151">
        <f t="shared" si="2"/>
        <v>1.4</v>
      </c>
      <c r="AN7" s="151">
        <f t="shared" si="2"/>
        <v>6</v>
      </c>
      <c r="AO7" s="151">
        <f t="shared" si="2"/>
        <v>0</v>
      </c>
      <c r="AP7" s="151">
        <f t="shared" si="2"/>
        <v>6.2</v>
      </c>
      <c r="AQ7" s="151">
        <f t="shared" si="2"/>
        <v>47.1</v>
      </c>
      <c r="AR7" s="151">
        <f t="shared" si="2"/>
        <v>50</v>
      </c>
      <c r="AS7" s="151">
        <f t="shared" si="2"/>
        <v>0</v>
      </c>
      <c r="AT7" s="151">
        <f t="shared" si="2"/>
        <v>0.5</v>
      </c>
      <c r="AU7" s="151">
        <f t="shared" si="2"/>
        <v>0</v>
      </c>
      <c r="AV7" s="151">
        <f t="shared" si="2"/>
        <v>17</v>
      </c>
      <c r="AW7" s="151">
        <f t="shared" si="2"/>
        <v>0</v>
      </c>
      <c r="AX7" s="153">
        <f t="shared" si="1"/>
        <v>619.81999999999994</v>
      </c>
    </row>
    <row r="8" spans="1:1012" hidden="1">
      <c r="A8" s="148" t="s">
        <v>14</v>
      </c>
      <c r="B8" s="149"/>
      <c r="C8" s="149"/>
      <c r="D8" s="149"/>
      <c r="E8" s="149"/>
      <c r="F8" s="149"/>
      <c r="G8" s="149"/>
      <c r="H8" s="149"/>
      <c r="I8" s="152">
        <v>0.02</v>
      </c>
      <c r="J8" s="149"/>
      <c r="K8" s="149"/>
      <c r="L8" s="149"/>
      <c r="M8" s="149"/>
      <c r="N8" s="150"/>
      <c r="O8" s="149"/>
      <c r="P8" s="149"/>
      <c r="Q8" s="149"/>
      <c r="R8" s="149"/>
      <c r="S8" s="149"/>
      <c r="T8" s="152">
        <v>0.03</v>
      </c>
      <c r="U8" s="149"/>
      <c r="V8" s="149"/>
      <c r="W8" s="149"/>
      <c r="X8" s="149"/>
      <c r="Y8" s="152">
        <v>7.0000000000000007E-2</v>
      </c>
      <c r="Z8" s="152">
        <v>0.04</v>
      </c>
      <c r="AA8" s="149"/>
      <c r="AB8" s="149"/>
      <c r="AC8" s="149"/>
      <c r="AD8" s="152">
        <v>0.59</v>
      </c>
      <c r="AE8" s="149"/>
      <c r="AF8" s="149"/>
      <c r="AG8" s="149"/>
      <c r="AH8" s="151">
        <v>0.218</v>
      </c>
      <c r="AI8" s="149"/>
      <c r="AJ8" s="149"/>
      <c r="AK8" s="150">
        <v>0.4</v>
      </c>
      <c r="AL8" s="151">
        <v>6.0000000000000001E-3</v>
      </c>
      <c r="AM8" s="149"/>
      <c r="AN8" s="149"/>
      <c r="AO8" s="149"/>
      <c r="AP8" s="149"/>
      <c r="AQ8" s="149"/>
      <c r="AR8" s="149"/>
      <c r="AS8" s="151">
        <v>8.0000000000000002E-3</v>
      </c>
      <c r="AT8" s="149"/>
      <c r="AU8" s="149"/>
      <c r="AV8" s="149"/>
      <c r="AW8" s="152">
        <v>0.02</v>
      </c>
      <c r="AX8" s="153">
        <f t="shared" si="1"/>
        <v>1.4019999999999999</v>
      </c>
    </row>
    <row r="9" spans="1:1012">
      <c r="A9" s="148" t="s">
        <v>500</v>
      </c>
      <c r="B9" s="149">
        <f>B8*1000/10</f>
        <v>0</v>
      </c>
      <c r="C9" s="149">
        <f t="shared" ref="C9:AW9" si="3">C8*1000/10</f>
        <v>0</v>
      </c>
      <c r="D9" s="149">
        <f t="shared" si="3"/>
        <v>0</v>
      </c>
      <c r="E9" s="149">
        <f t="shared" si="3"/>
        <v>0</v>
      </c>
      <c r="F9" s="149">
        <f t="shared" si="3"/>
        <v>0</v>
      </c>
      <c r="G9" s="149">
        <f t="shared" si="3"/>
        <v>0</v>
      </c>
      <c r="H9" s="149">
        <f t="shared" si="3"/>
        <v>0</v>
      </c>
      <c r="I9" s="149">
        <f t="shared" si="3"/>
        <v>2</v>
      </c>
      <c r="J9" s="149">
        <f t="shared" si="3"/>
        <v>0</v>
      </c>
      <c r="K9" s="149">
        <f t="shared" si="3"/>
        <v>0</v>
      </c>
      <c r="L9" s="149">
        <f t="shared" si="3"/>
        <v>0</v>
      </c>
      <c r="M9" s="149">
        <f t="shared" si="3"/>
        <v>0</v>
      </c>
      <c r="N9" s="149">
        <f t="shared" si="3"/>
        <v>0</v>
      </c>
      <c r="O9" s="149">
        <f t="shared" si="3"/>
        <v>0</v>
      </c>
      <c r="P9" s="149">
        <f t="shared" si="3"/>
        <v>0</v>
      </c>
      <c r="Q9" s="149">
        <f t="shared" si="3"/>
        <v>0</v>
      </c>
      <c r="R9" s="149">
        <f t="shared" si="3"/>
        <v>0</v>
      </c>
      <c r="S9" s="149">
        <f t="shared" si="3"/>
        <v>0</v>
      </c>
      <c r="T9" s="149">
        <f t="shared" si="3"/>
        <v>3</v>
      </c>
      <c r="U9" s="149">
        <f t="shared" si="3"/>
        <v>0</v>
      </c>
      <c r="V9" s="149">
        <f t="shared" si="3"/>
        <v>0</v>
      </c>
      <c r="W9" s="149">
        <f t="shared" si="3"/>
        <v>0</v>
      </c>
      <c r="X9" s="149">
        <f t="shared" si="3"/>
        <v>0</v>
      </c>
      <c r="Y9" s="149">
        <f t="shared" si="3"/>
        <v>7</v>
      </c>
      <c r="Z9" s="149">
        <f t="shared" si="3"/>
        <v>4</v>
      </c>
      <c r="AA9" s="149">
        <f t="shared" si="3"/>
        <v>0</v>
      </c>
      <c r="AB9" s="149">
        <f t="shared" si="3"/>
        <v>0</v>
      </c>
      <c r="AC9" s="149">
        <f t="shared" si="3"/>
        <v>0</v>
      </c>
      <c r="AD9" s="149">
        <f t="shared" si="3"/>
        <v>59</v>
      </c>
      <c r="AE9" s="149">
        <f t="shared" si="3"/>
        <v>0</v>
      </c>
      <c r="AF9" s="149">
        <f t="shared" si="3"/>
        <v>0</v>
      </c>
      <c r="AG9" s="149">
        <f t="shared" si="3"/>
        <v>0</v>
      </c>
      <c r="AH9" s="149">
        <f t="shared" si="3"/>
        <v>21.8</v>
      </c>
      <c r="AI9" s="149">
        <f t="shared" si="3"/>
        <v>0</v>
      </c>
      <c r="AJ9" s="149">
        <f t="shared" si="3"/>
        <v>0</v>
      </c>
      <c r="AK9" s="149">
        <f t="shared" si="3"/>
        <v>40</v>
      </c>
      <c r="AL9" s="149">
        <f t="shared" si="3"/>
        <v>0.6</v>
      </c>
      <c r="AM9" s="149">
        <f t="shared" si="3"/>
        <v>0</v>
      </c>
      <c r="AN9" s="149">
        <f t="shared" si="3"/>
        <v>0</v>
      </c>
      <c r="AO9" s="149">
        <f t="shared" si="3"/>
        <v>0</v>
      </c>
      <c r="AP9" s="149">
        <f t="shared" si="3"/>
        <v>0</v>
      </c>
      <c r="AQ9" s="149">
        <f t="shared" si="3"/>
        <v>0</v>
      </c>
      <c r="AR9" s="149">
        <f t="shared" si="3"/>
        <v>0</v>
      </c>
      <c r="AS9" s="149">
        <f t="shared" si="3"/>
        <v>0.8</v>
      </c>
      <c r="AT9" s="149">
        <f t="shared" si="3"/>
        <v>0</v>
      </c>
      <c r="AU9" s="149">
        <f t="shared" si="3"/>
        <v>0</v>
      </c>
      <c r="AV9" s="149">
        <f t="shared" si="3"/>
        <v>0</v>
      </c>
      <c r="AW9" s="149">
        <f t="shared" si="3"/>
        <v>2</v>
      </c>
      <c r="AX9" s="153">
        <f t="shared" si="1"/>
        <v>140.20000000000002</v>
      </c>
    </row>
    <row r="10" spans="1:1012" hidden="1">
      <c r="A10" s="147" t="s">
        <v>61</v>
      </c>
      <c r="B10" s="154">
        <v>0.04</v>
      </c>
      <c r="C10" s="154">
        <v>0.14099999999999999</v>
      </c>
      <c r="D10" s="154">
        <v>0.02</v>
      </c>
      <c r="E10" s="155">
        <v>0.1</v>
      </c>
      <c r="F10" s="154">
        <v>0.16800000000000001</v>
      </c>
      <c r="G10" s="154">
        <v>0.04</v>
      </c>
      <c r="H10" s="155">
        <v>0.3</v>
      </c>
      <c r="I10" s="156">
        <v>0.02</v>
      </c>
      <c r="J10" s="154">
        <v>0.15</v>
      </c>
      <c r="K10" s="154">
        <v>5.5E-2</v>
      </c>
      <c r="L10" s="154">
        <v>0.38900000000000001</v>
      </c>
      <c r="M10" s="154">
        <v>1.3483000000000001</v>
      </c>
      <c r="N10" s="155"/>
      <c r="O10" s="154">
        <v>1.7999999999999999E-2</v>
      </c>
      <c r="P10" s="156">
        <v>0.31</v>
      </c>
      <c r="Q10" s="154">
        <v>5.0000000000000001E-3</v>
      </c>
      <c r="R10" s="154">
        <v>0.19700000000000001</v>
      </c>
      <c r="S10" s="154">
        <v>7.4999999999999997E-2</v>
      </c>
      <c r="T10" s="156">
        <v>0.03</v>
      </c>
      <c r="U10" s="154">
        <v>0.61799999999999999</v>
      </c>
      <c r="V10" s="154">
        <v>3.5000000000000003E-2</v>
      </c>
      <c r="W10" s="157">
        <v>8.0000000000000004E-4</v>
      </c>
      <c r="X10" s="154">
        <v>0.46750000000000003</v>
      </c>
      <c r="Y10" s="156">
        <v>7.0000000000000007E-2</v>
      </c>
      <c r="Z10" s="154">
        <v>0.2918</v>
      </c>
      <c r="AA10" s="156">
        <v>1.2E-2</v>
      </c>
      <c r="AB10" s="154">
        <v>6.0999999999999999E-2</v>
      </c>
      <c r="AC10" s="154">
        <v>0.66800000000000004</v>
      </c>
      <c r="AD10" s="154">
        <v>0.64200000000000002</v>
      </c>
      <c r="AE10" s="154">
        <v>0.81599999999999995</v>
      </c>
      <c r="AF10" s="154">
        <v>5.3999999999999999E-2</v>
      </c>
      <c r="AG10" s="154">
        <v>0.28799999999999998</v>
      </c>
      <c r="AH10" s="154">
        <v>0.50900000000000001</v>
      </c>
      <c r="AI10" s="154">
        <v>0.318</v>
      </c>
      <c r="AJ10" s="154">
        <v>6.0000000000000001E-3</v>
      </c>
      <c r="AK10" s="155">
        <v>0.8</v>
      </c>
      <c r="AL10" s="157">
        <v>3.0099999999999998E-2</v>
      </c>
      <c r="AM10" s="154">
        <v>0.02</v>
      </c>
      <c r="AN10" s="154">
        <v>0.06</v>
      </c>
      <c r="AO10" s="156">
        <v>0.32</v>
      </c>
      <c r="AP10" s="156">
        <v>0.10199999999999999</v>
      </c>
      <c r="AQ10" s="154">
        <v>0.90500000000000003</v>
      </c>
      <c r="AR10" s="155">
        <v>0.5</v>
      </c>
      <c r="AS10" s="154">
        <v>1.7000000000000001E-2</v>
      </c>
      <c r="AT10" s="154">
        <v>8.9999999999999993E-3</v>
      </c>
      <c r="AU10" s="154">
        <v>3.0000000000000001E-3</v>
      </c>
      <c r="AV10" s="154">
        <v>0.47</v>
      </c>
      <c r="AW10" s="154">
        <v>0.16600000000000001</v>
      </c>
      <c r="AX10" s="157">
        <f t="shared" si="1"/>
        <v>11.665500000000003</v>
      </c>
    </row>
    <row r="11" spans="1:1012">
      <c r="A11" s="147" t="s">
        <v>106</v>
      </c>
      <c r="B11" s="154">
        <f>B5+B7+B9</f>
        <v>4</v>
      </c>
      <c r="C11" s="154">
        <f t="shared" ref="C11:AW11" si="4">C5+C7+C9</f>
        <v>14.1</v>
      </c>
      <c r="D11" s="154">
        <f t="shared" si="4"/>
        <v>2</v>
      </c>
      <c r="E11" s="154">
        <f t="shared" si="4"/>
        <v>10</v>
      </c>
      <c r="F11" s="154">
        <f t="shared" si="4"/>
        <v>16.8</v>
      </c>
      <c r="G11" s="154">
        <f t="shared" si="4"/>
        <v>4</v>
      </c>
      <c r="H11" s="154">
        <f t="shared" si="4"/>
        <v>30</v>
      </c>
      <c r="I11" s="154">
        <f t="shared" si="4"/>
        <v>2</v>
      </c>
      <c r="J11" s="154">
        <f t="shared" si="4"/>
        <v>15</v>
      </c>
      <c r="K11" s="154">
        <f t="shared" si="4"/>
        <v>5.5</v>
      </c>
      <c r="L11" s="154">
        <f t="shared" si="4"/>
        <v>38.9</v>
      </c>
      <c r="M11" s="154">
        <f t="shared" si="4"/>
        <v>134.83000000000001</v>
      </c>
      <c r="N11" s="154">
        <f t="shared" si="4"/>
        <v>0</v>
      </c>
      <c r="O11" s="154">
        <f t="shared" si="4"/>
        <v>1.8</v>
      </c>
      <c r="P11" s="154">
        <f t="shared" si="4"/>
        <v>31</v>
      </c>
      <c r="Q11" s="154">
        <f t="shared" si="4"/>
        <v>0.5</v>
      </c>
      <c r="R11" s="154">
        <f t="shared" si="4"/>
        <v>19.7</v>
      </c>
      <c r="S11" s="154">
        <f t="shared" si="4"/>
        <v>7.5</v>
      </c>
      <c r="T11" s="154">
        <f t="shared" si="4"/>
        <v>3</v>
      </c>
      <c r="U11" s="154">
        <f t="shared" si="4"/>
        <v>61.8</v>
      </c>
      <c r="V11" s="154">
        <f t="shared" si="4"/>
        <v>3.5</v>
      </c>
      <c r="W11" s="154">
        <f t="shared" si="4"/>
        <v>0.08</v>
      </c>
      <c r="X11" s="154">
        <f t="shared" si="4"/>
        <v>46.75</v>
      </c>
      <c r="Y11" s="154">
        <f t="shared" si="4"/>
        <v>7</v>
      </c>
      <c r="Z11" s="154">
        <f t="shared" si="4"/>
        <v>29.18</v>
      </c>
      <c r="AA11" s="154">
        <f t="shared" si="4"/>
        <v>1.2000000000000002</v>
      </c>
      <c r="AB11" s="154">
        <f t="shared" si="4"/>
        <v>6.1</v>
      </c>
      <c r="AC11" s="154">
        <f t="shared" si="4"/>
        <v>66.8</v>
      </c>
      <c r="AD11" s="154">
        <f t="shared" si="4"/>
        <v>64.2</v>
      </c>
      <c r="AE11" s="154">
        <f t="shared" si="4"/>
        <v>81.599999999999994</v>
      </c>
      <c r="AF11" s="154">
        <f t="shared" si="4"/>
        <v>5.4</v>
      </c>
      <c r="AG11" s="154">
        <f t="shared" si="4"/>
        <v>28.8</v>
      </c>
      <c r="AH11" s="154">
        <f t="shared" si="4"/>
        <v>50.900000000000006</v>
      </c>
      <c r="AI11" s="154">
        <f t="shared" si="4"/>
        <v>31.8</v>
      </c>
      <c r="AJ11" s="154">
        <f t="shared" si="4"/>
        <v>0.6</v>
      </c>
      <c r="AK11" s="154">
        <f t="shared" si="4"/>
        <v>80</v>
      </c>
      <c r="AL11" s="154">
        <f t="shared" si="4"/>
        <v>3.01</v>
      </c>
      <c r="AM11" s="154">
        <f t="shared" si="4"/>
        <v>2</v>
      </c>
      <c r="AN11" s="154">
        <f t="shared" si="4"/>
        <v>6</v>
      </c>
      <c r="AO11" s="154">
        <f t="shared" si="4"/>
        <v>32</v>
      </c>
      <c r="AP11" s="154">
        <f t="shared" si="4"/>
        <v>10.199999999999999</v>
      </c>
      <c r="AQ11" s="154">
        <f t="shared" si="4"/>
        <v>90.5</v>
      </c>
      <c r="AR11" s="154">
        <f t="shared" si="4"/>
        <v>50</v>
      </c>
      <c r="AS11" s="154">
        <f t="shared" si="4"/>
        <v>1.7000000000000002</v>
      </c>
      <c r="AT11" s="154">
        <f t="shared" si="4"/>
        <v>0.9</v>
      </c>
      <c r="AU11" s="154">
        <f t="shared" si="4"/>
        <v>0.3</v>
      </c>
      <c r="AV11" s="154">
        <f t="shared" si="4"/>
        <v>47</v>
      </c>
      <c r="AW11" s="154">
        <f t="shared" si="4"/>
        <v>16.600000000000001</v>
      </c>
      <c r="AX11" s="157">
        <f t="shared" si="1"/>
        <v>1166.55</v>
      </c>
    </row>
    <row r="12" spans="1:1012" hidden="1">
      <c r="B12" s="2">
        <f>B10*1000/10-B11</f>
        <v>0</v>
      </c>
      <c r="C12" s="2">
        <f t="shared" ref="C12:AW12" si="5">C10*1000/10-C11</f>
        <v>0</v>
      </c>
      <c r="D12" s="2">
        <f t="shared" si="5"/>
        <v>0</v>
      </c>
      <c r="E12" s="2">
        <f t="shared" si="5"/>
        <v>0</v>
      </c>
      <c r="F12" s="2">
        <f t="shared" si="5"/>
        <v>0</v>
      </c>
      <c r="G12" s="2">
        <f t="shared" si="5"/>
        <v>0</v>
      </c>
      <c r="H12" s="2">
        <f t="shared" si="5"/>
        <v>0</v>
      </c>
      <c r="I12" s="2">
        <f t="shared" si="5"/>
        <v>0</v>
      </c>
      <c r="J12" s="2">
        <f t="shared" si="5"/>
        <v>0</v>
      </c>
      <c r="K12" s="2">
        <f t="shared" si="5"/>
        <v>0</v>
      </c>
      <c r="L12" s="2">
        <f t="shared" si="5"/>
        <v>0</v>
      </c>
      <c r="M12" s="2">
        <f t="shared" si="5"/>
        <v>0</v>
      </c>
      <c r="N12" s="2">
        <f t="shared" si="5"/>
        <v>0</v>
      </c>
      <c r="O12" s="2">
        <f t="shared" si="5"/>
        <v>0</v>
      </c>
      <c r="P12" s="2">
        <f t="shared" si="5"/>
        <v>0</v>
      </c>
      <c r="Q12" s="2">
        <f t="shared" si="5"/>
        <v>0</v>
      </c>
      <c r="R12" s="2">
        <f t="shared" si="5"/>
        <v>0</v>
      </c>
      <c r="S12" s="2">
        <f t="shared" si="5"/>
        <v>0</v>
      </c>
      <c r="T12" s="2">
        <f t="shared" si="5"/>
        <v>0</v>
      </c>
      <c r="U12" s="2">
        <f t="shared" si="5"/>
        <v>0</v>
      </c>
      <c r="V12" s="2">
        <f t="shared" si="5"/>
        <v>0</v>
      </c>
      <c r="W12" s="2">
        <f t="shared" si="5"/>
        <v>0</v>
      </c>
      <c r="X12" s="2">
        <f t="shared" si="5"/>
        <v>0</v>
      </c>
      <c r="Y12" s="2">
        <f t="shared" si="5"/>
        <v>0</v>
      </c>
      <c r="Z12" s="2">
        <f t="shared" si="5"/>
        <v>0</v>
      </c>
      <c r="AA12" s="2">
        <f t="shared" si="5"/>
        <v>0</v>
      </c>
      <c r="AB12" s="2">
        <f t="shared" si="5"/>
        <v>0</v>
      </c>
      <c r="AC12" s="2">
        <f t="shared" si="5"/>
        <v>0</v>
      </c>
      <c r="AD12" s="2">
        <f t="shared" si="5"/>
        <v>0</v>
      </c>
      <c r="AE12" s="2">
        <f t="shared" si="5"/>
        <v>0</v>
      </c>
      <c r="AF12" s="2">
        <f t="shared" si="5"/>
        <v>0</v>
      </c>
      <c r="AG12" s="2">
        <f t="shared" si="5"/>
        <v>0</v>
      </c>
      <c r="AH12" s="2">
        <f t="shared" si="5"/>
        <v>0</v>
      </c>
      <c r="AI12" s="2">
        <f t="shared" si="5"/>
        <v>0</v>
      </c>
      <c r="AJ12" s="2">
        <f t="shared" si="5"/>
        <v>0</v>
      </c>
      <c r="AK12" s="2">
        <f t="shared" si="5"/>
        <v>0</v>
      </c>
      <c r="AL12" s="2">
        <f t="shared" si="5"/>
        <v>0</v>
      </c>
      <c r="AM12" s="2">
        <f t="shared" si="5"/>
        <v>0</v>
      </c>
      <c r="AN12" s="2">
        <f t="shared" si="5"/>
        <v>0</v>
      </c>
      <c r="AO12" s="2">
        <f t="shared" si="5"/>
        <v>0</v>
      </c>
      <c r="AP12" s="2">
        <f t="shared" si="5"/>
        <v>0</v>
      </c>
      <c r="AQ12" s="2">
        <f t="shared" si="5"/>
        <v>0</v>
      </c>
      <c r="AR12" s="2">
        <f t="shared" si="5"/>
        <v>0</v>
      </c>
      <c r="AS12" s="2">
        <f t="shared" si="5"/>
        <v>0</v>
      </c>
      <c r="AT12" s="2">
        <f t="shared" si="5"/>
        <v>0</v>
      </c>
      <c r="AU12" s="2">
        <f t="shared" si="5"/>
        <v>0</v>
      </c>
      <c r="AV12" s="2">
        <f t="shared" si="5"/>
        <v>0</v>
      </c>
      <c r="AW12" s="2">
        <f t="shared" si="5"/>
        <v>0</v>
      </c>
      <c r="AX12" s="153">
        <f t="shared" si="1"/>
        <v>0</v>
      </c>
    </row>
  </sheetData>
  <mergeCells count="1">
    <mergeCell ref="A2:A3"/>
  </mergeCells>
  <pageMargins left="0.39374999999999999" right="0.39374999999999999" top="0.39374999999999999" bottom="0.39374999999999999" header="0.51180555555555496" footer="0.51180555555555496"/>
  <pageSetup scale="23" firstPageNumber="0" fitToHeight="0" pageOrder="overThenDown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74"/>
  <sheetViews>
    <sheetView view="pageBreakPreview" topLeftCell="A20" zoomScale="60" workbookViewId="0">
      <selection activeCell="O27" sqref="O27"/>
    </sheetView>
  </sheetViews>
  <sheetFormatPr defaultColWidth="9.33203125" defaultRowHeight="16.5"/>
  <cols>
    <col min="1" max="1" width="46.1640625" style="10" customWidth="1"/>
    <col min="2" max="2" width="9.33203125" style="10" customWidth="1"/>
    <col min="3" max="3" width="11.33203125" style="10" hidden="1" customWidth="1"/>
    <col min="4" max="4" width="10.83203125" style="10" customWidth="1"/>
    <col min="5" max="5" width="12.1640625" style="10" customWidth="1"/>
    <col min="6" max="6" width="12.1640625" style="11" customWidth="1"/>
    <col min="7" max="7" width="6.6640625" style="12" customWidth="1"/>
    <col min="8" max="8" width="31" style="10" customWidth="1"/>
    <col min="9" max="9" width="14.5" style="10" customWidth="1"/>
    <col min="10" max="10" width="12.6640625" style="10" hidden="1" customWidth="1"/>
    <col min="11" max="11" width="12.5" style="10" customWidth="1"/>
    <col min="12" max="12" width="13" style="10" customWidth="1"/>
    <col min="13" max="13" width="14.5" style="11" customWidth="1"/>
    <col min="14" max="14" width="3.5" style="10" customWidth="1"/>
    <col min="15" max="15" width="27.33203125" style="10" customWidth="1"/>
    <col min="16" max="16" width="13.33203125" style="10" customWidth="1"/>
    <col min="17" max="17" width="13.33203125" style="10" hidden="1" customWidth="1"/>
    <col min="18" max="18" width="13.33203125" style="10" customWidth="1"/>
    <col min="19" max="19" width="13.1640625" style="10" customWidth="1"/>
    <col min="20" max="20" width="13.1640625" style="11" customWidth="1"/>
    <col min="21" max="21" width="9.83203125" style="10" customWidth="1"/>
    <col min="22" max="261" width="11" style="10" customWidth="1"/>
    <col min="262" max="262" width="65" style="10" customWidth="1"/>
    <col min="263" max="263" width="11.33203125" style="10" customWidth="1"/>
    <col min="264" max="264" width="12.83203125" style="10" customWidth="1"/>
    <col min="265" max="265" width="12.33203125" style="10" customWidth="1"/>
    <col min="266" max="266" width="8.83203125" style="10" customWidth="1"/>
    <col min="267" max="267" width="39.6640625" style="10" customWidth="1"/>
    <col min="268" max="268" width="14.5" style="10" customWidth="1"/>
    <col min="269" max="269" width="12.5" style="10" customWidth="1"/>
    <col min="270" max="270" width="14.5" style="10" customWidth="1"/>
    <col min="271" max="271" width="3.5" style="10" customWidth="1"/>
    <col min="272" max="272" width="50.33203125" style="10" customWidth="1"/>
    <col min="273" max="274" width="13.33203125" style="10" customWidth="1"/>
    <col min="275" max="275" width="14.83203125" style="10" customWidth="1"/>
    <col min="276" max="276" width="16.33203125" style="10" customWidth="1"/>
    <col min="277" max="277" width="12.6640625" style="10" customWidth="1"/>
    <col min="278" max="517" width="11" style="10" customWidth="1"/>
    <col min="518" max="518" width="65" style="10" customWidth="1"/>
    <col min="519" max="519" width="11.33203125" style="10" customWidth="1"/>
    <col min="520" max="520" width="12.83203125" style="10" customWidth="1"/>
    <col min="521" max="521" width="12.33203125" style="10" customWidth="1"/>
    <col min="522" max="522" width="8.83203125" style="10" customWidth="1"/>
    <col min="523" max="523" width="39.6640625" style="10" customWidth="1"/>
    <col min="524" max="524" width="14.5" style="10" customWidth="1"/>
    <col min="525" max="525" width="12.5" style="10" customWidth="1"/>
    <col min="526" max="526" width="14.5" style="10" customWidth="1"/>
    <col min="527" max="527" width="3.5" style="10" customWidth="1"/>
    <col min="528" max="528" width="50.33203125" style="10" customWidth="1"/>
    <col min="529" max="530" width="13.33203125" style="10" customWidth="1"/>
    <col min="531" max="531" width="14.83203125" style="10" customWidth="1"/>
    <col min="532" max="532" width="16.33203125" style="10" customWidth="1"/>
    <col min="533" max="533" width="12.6640625" style="10" customWidth="1"/>
    <col min="534" max="773" width="11" style="10" customWidth="1"/>
    <col min="774" max="774" width="65" style="10" customWidth="1"/>
    <col min="775" max="775" width="11.33203125" style="10" customWidth="1"/>
    <col min="776" max="776" width="12.83203125" style="10" customWidth="1"/>
    <col min="777" max="777" width="12.33203125" style="10" customWidth="1"/>
    <col min="778" max="778" width="8.83203125" style="10" customWidth="1"/>
    <col min="779" max="779" width="39.6640625" style="10" customWidth="1"/>
    <col min="780" max="780" width="14.5" style="10" customWidth="1"/>
    <col min="781" max="781" width="12.5" style="10" customWidth="1"/>
    <col min="782" max="782" width="14.5" style="10" customWidth="1"/>
    <col min="783" max="783" width="3.5" style="10" customWidth="1"/>
    <col min="784" max="784" width="50.33203125" style="10" customWidth="1"/>
    <col min="785" max="786" width="13.33203125" style="10" customWidth="1"/>
    <col min="787" max="787" width="14.83203125" style="10" customWidth="1"/>
    <col min="788" max="788" width="16.33203125" style="10" customWidth="1"/>
    <col min="789" max="789" width="12.6640625" style="10" customWidth="1"/>
    <col min="790" max="1027" width="11" style="10" customWidth="1"/>
    <col min="1028" max="16384" width="9.33203125" style="1"/>
  </cols>
  <sheetData>
    <row r="1" spans="1:24">
      <c r="T1" s="13"/>
    </row>
    <row r="2" spans="1:24" ht="37.5" customHeight="1">
      <c r="A2" s="277" t="s">
        <v>538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4" ht="15.6" customHeight="1">
      <c r="A3" s="278" t="s">
        <v>107</v>
      </c>
      <c r="B3" s="278" t="s">
        <v>108</v>
      </c>
      <c r="C3" s="278" t="s">
        <v>283</v>
      </c>
      <c r="D3" s="278" t="s">
        <v>109</v>
      </c>
      <c r="E3" s="278" t="s">
        <v>487</v>
      </c>
      <c r="F3" s="278" t="s">
        <v>110</v>
      </c>
      <c r="G3" s="14"/>
      <c r="H3" s="15"/>
      <c r="I3" s="15"/>
      <c r="J3" s="15"/>
      <c r="K3" s="15"/>
      <c r="L3" s="15"/>
      <c r="M3" s="16"/>
      <c r="N3" s="15"/>
      <c r="O3" s="15"/>
      <c r="P3" s="15"/>
      <c r="Q3" s="15"/>
      <c r="R3" s="15"/>
      <c r="S3" s="15"/>
      <c r="T3" s="17"/>
    </row>
    <row r="4" spans="1:24" ht="69" customHeight="1">
      <c r="A4" s="278"/>
      <c r="B4" s="278"/>
      <c r="C4" s="278"/>
      <c r="D4" s="278"/>
      <c r="E4" s="278"/>
      <c r="F4" s="278"/>
      <c r="G4" s="14"/>
      <c r="H4" s="18" t="s">
        <v>111</v>
      </c>
      <c r="I4" s="18" t="s">
        <v>112</v>
      </c>
      <c r="J4" s="19" t="s">
        <v>284</v>
      </c>
      <c r="K4" s="18" t="s">
        <v>113</v>
      </c>
      <c r="L4" s="19" t="s">
        <v>488</v>
      </c>
      <c r="M4" s="20" t="s">
        <v>60</v>
      </c>
      <c r="N4" s="21"/>
      <c r="O4" s="18" t="s">
        <v>114</v>
      </c>
      <c r="P4" s="18" t="s">
        <v>112</v>
      </c>
      <c r="Q4" s="19" t="s">
        <v>284</v>
      </c>
      <c r="R4" s="18" t="s">
        <v>113</v>
      </c>
      <c r="S4" s="19" t="s">
        <v>488</v>
      </c>
      <c r="T4" s="20" t="s">
        <v>60</v>
      </c>
    </row>
    <row r="5" spans="1:24">
      <c r="A5" s="22" t="s">
        <v>115</v>
      </c>
      <c r="B5" s="23">
        <f>Справочно_Нетто!AR5</f>
        <v>0</v>
      </c>
      <c r="C5" s="24"/>
      <c r="D5" s="23">
        <f>Справочно_Нетто!AR7</f>
        <v>50</v>
      </c>
      <c r="E5" s="23">
        <f>Справочно_Нетто!AR9</f>
        <v>0</v>
      </c>
      <c r="F5" s="25">
        <f>SUM(B5:E5)</f>
        <v>50</v>
      </c>
      <c r="G5" s="26"/>
      <c r="H5" s="5" t="s">
        <v>116</v>
      </c>
      <c r="I5" s="6">
        <f>SUM(I6:I17)</f>
        <v>25.8</v>
      </c>
      <c r="J5" s="6">
        <f t="shared" ref="J5:M5" si="0">SUM(J6:J17)</f>
        <v>0</v>
      </c>
      <c r="K5" s="6">
        <f t="shared" si="0"/>
        <v>29.4</v>
      </c>
      <c r="L5" s="6">
        <f t="shared" si="0"/>
        <v>0</v>
      </c>
      <c r="M5" s="6">
        <f t="shared" si="0"/>
        <v>55.2</v>
      </c>
      <c r="N5" s="27"/>
      <c r="O5" s="5" t="s">
        <v>116</v>
      </c>
      <c r="P5" s="6">
        <f>SUM(P6:P10)</f>
        <v>50.1</v>
      </c>
      <c r="Q5" s="7">
        <v>0</v>
      </c>
      <c r="R5" s="6">
        <f>SUM(R6:R10)</f>
        <v>31.5</v>
      </c>
      <c r="S5" s="6">
        <f>SUM(S6:S10)</f>
        <v>0</v>
      </c>
      <c r="T5" s="6">
        <f>SUM(T6:T10)</f>
        <v>81.599999999999994</v>
      </c>
      <c r="U5" s="28"/>
      <c r="V5" s="28"/>
      <c r="W5" s="28"/>
      <c r="X5" s="28"/>
    </row>
    <row r="6" spans="1:24">
      <c r="A6" s="22" t="s">
        <v>117</v>
      </c>
      <c r="B6" s="25">
        <f>I60</f>
        <v>44.4</v>
      </c>
      <c r="C6" s="29">
        <v>0</v>
      </c>
      <c r="D6" s="25">
        <f t="shared" ref="D6:E6" si="1">K60</f>
        <v>49.433333333333337</v>
      </c>
      <c r="E6" s="25">
        <f t="shared" si="1"/>
        <v>0</v>
      </c>
      <c r="F6" s="25">
        <f t="shared" ref="F6:F22" si="2">SUM(B6:E6)</f>
        <v>93.833333333333343</v>
      </c>
      <c r="G6" s="26"/>
      <c r="H6" s="8" t="s">
        <v>118</v>
      </c>
      <c r="I6" s="8">
        <f>Справочно_Нетто!R5</f>
        <v>7.2</v>
      </c>
      <c r="J6" s="9"/>
      <c r="K6" s="8">
        <f>Справочно_Нетто!R7</f>
        <v>12.5</v>
      </c>
      <c r="L6" s="8">
        <f>Справочно_Нетто!R9</f>
        <v>0</v>
      </c>
      <c r="M6" s="6">
        <f>SUM(I6:L6)</f>
        <v>19.7</v>
      </c>
      <c r="N6" s="27"/>
      <c r="O6" s="8" t="s">
        <v>119</v>
      </c>
      <c r="P6" s="8"/>
      <c r="Q6" s="9"/>
      <c r="R6" s="8"/>
      <c r="S6" s="8"/>
      <c r="T6" s="6">
        <f>SUM(P6:S6)</f>
        <v>0</v>
      </c>
      <c r="U6" s="28"/>
      <c r="V6" s="28"/>
      <c r="W6" s="28"/>
      <c r="X6" s="28"/>
    </row>
    <row r="7" spans="1:24">
      <c r="A7" s="22" t="s">
        <v>120</v>
      </c>
      <c r="B7" s="23">
        <f>Справочно_Нетто!AD5</f>
        <v>3.6</v>
      </c>
      <c r="C7" s="24"/>
      <c r="D7" s="23">
        <f>Справочно_Нетто!AD7</f>
        <v>1.6</v>
      </c>
      <c r="E7" s="23">
        <f>Справочно_Нетто!AD9</f>
        <v>59</v>
      </c>
      <c r="F7" s="25">
        <f t="shared" si="2"/>
        <v>64.2</v>
      </c>
      <c r="G7" s="26"/>
      <c r="H7" s="8" t="s">
        <v>121</v>
      </c>
      <c r="I7" s="8">
        <f>Справочно_Нетто!P5</f>
        <v>18.600000000000001</v>
      </c>
      <c r="J7" s="9"/>
      <c r="K7" s="8">
        <f>Справочно_Нетто!P7</f>
        <v>12.4</v>
      </c>
      <c r="L7" s="8">
        <f>Справочно_Нетто!P9</f>
        <v>0</v>
      </c>
      <c r="M7" s="6">
        <f t="shared" ref="M7:M16" si="3">SUM(I7:L7)</f>
        <v>31</v>
      </c>
      <c r="N7" s="27"/>
      <c r="O7" s="8" t="s">
        <v>501</v>
      </c>
      <c r="P7" s="8">
        <f>Справочно_Нетто!AE5</f>
        <v>50.1</v>
      </c>
      <c r="Q7" s="9"/>
      <c r="R7" s="8">
        <f>Справочно_Нетто!AE7</f>
        <v>31.5</v>
      </c>
      <c r="S7" s="8">
        <f>Справочно_Нетто!AE9</f>
        <v>0</v>
      </c>
      <c r="T7" s="6">
        <f t="shared" ref="T7:T10" si="4">SUM(P7:S7)</f>
        <v>81.599999999999994</v>
      </c>
      <c r="U7" s="28"/>
      <c r="V7" s="28"/>
      <c r="W7" s="28"/>
      <c r="X7" s="28"/>
    </row>
    <row r="8" spans="1:24">
      <c r="A8" s="22" t="s">
        <v>122</v>
      </c>
      <c r="B8" s="23"/>
      <c r="C8" s="24"/>
      <c r="D8" s="23"/>
      <c r="E8" s="23"/>
      <c r="F8" s="25">
        <f t="shared" si="2"/>
        <v>0</v>
      </c>
      <c r="G8" s="26"/>
      <c r="H8" s="8" t="s">
        <v>123</v>
      </c>
      <c r="I8" s="8"/>
      <c r="J8" s="9"/>
      <c r="K8" s="8"/>
      <c r="L8" s="8"/>
      <c r="M8" s="6">
        <f t="shared" si="3"/>
        <v>0</v>
      </c>
      <c r="N8" s="27"/>
      <c r="O8" s="8" t="s">
        <v>124</v>
      </c>
      <c r="P8" s="8"/>
      <c r="Q8" s="9"/>
      <c r="R8" s="8"/>
      <c r="S8" s="8"/>
      <c r="T8" s="6">
        <f t="shared" si="4"/>
        <v>0</v>
      </c>
      <c r="U8" s="28"/>
      <c r="V8" s="28"/>
      <c r="W8" s="28"/>
      <c r="X8" s="28"/>
    </row>
    <row r="9" spans="1:24">
      <c r="A9" s="22" t="s">
        <v>125</v>
      </c>
      <c r="B9" s="25">
        <f>I5</f>
        <v>25.8</v>
      </c>
      <c r="C9" s="29">
        <v>0</v>
      </c>
      <c r="D9" s="25">
        <f t="shared" ref="D9:E9" si="5">K5</f>
        <v>29.4</v>
      </c>
      <c r="E9" s="25">
        <f t="shared" si="5"/>
        <v>0</v>
      </c>
      <c r="F9" s="25">
        <f t="shared" si="2"/>
        <v>55.2</v>
      </c>
      <c r="G9" s="26"/>
      <c r="H9" s="8" t="s">
        <v>126</v>
      </c>
      <c r="I9" s="8"/>
      <c r="J9" s="9"/>
      <c r="K9" s="8"/>
      <c r="L9" s="8"/>
      <c r="M9" s="6">
        <f t="shared" si="3"/>
        <v>0</v>
      </c>
      <c r="N9" s="27"/>
      <c r="O9" s="8" t="s">
        <v>127</v>
      </c>
      <c r="P9" s="8"/>
      <c r="Q9" s="9"/>
      <c r="R9" s="8"/>
      <c r="S9" s="8"/>
      <c r="T9" s="6">
        <f t="shared" si="4"/>
        <v>0</v>
      </c>
      <c r="U9" s="28"/>
      <c r="V9" s="28"/>
      <c r="W9" s="28"/>
      <c r="X9" s="28"/>
    </row>
    <row r="10" spans="1:24">
      <c r="A10" s="22" t="s">
        <v>128</v>
      </c>
      <c r="B10" s="23">
        <f>Справочно_Нетто!AG5+Справочно_Нетто!D5</f>
        <v>14.4</v>
      </c>
      <c r="C10" s="24"/>
      <c r="D10" s="23">
        <f>Справочно_Нетто!AG7+Справочно_Нетто!D7</f>
        <v>16.399999999999999</v>
      </c>
      <c r="E10" s="23">
        <f>Справочно_Нетто!D9+Справочно_Нетто!AG9</f>
        <v>0</v>
      </c>
      <c r="F10" s="25">
        <f t="shared" si="2"/>
        <v>30.799999999999997</v>
      </c>
      <c r="G10" s="26"/>
      <c r="H10" s="8" t="s">
        <v>129</v>
      </c>
      <c r="I10" s="8"/>
      <c r="J10" s="9"/>
      <c r="K10" s="8"/>
      <c r="L10" s="8"/>
      <c r="M10" s="6">
        <f t="shared" si="3"/>
        <v>0</v>
      </c>
      <c r="N10" s="27"/>
      <c r="O10" s="8" t="s">
        <v>130</v>
      </c>
      <c r="P10" s="8"/>
      <c r="Q10" s="9"/>
      <c r="R10" s="8"/>
      <c r="S10" s="8"/>
      <c r="T10" s="6">
        <f t="shared" si="4"/>
        <v>0</v>
      </c>
      <c r="U10" s="28"/>
      <c r="V10" s="28"/>
      <c r="W10" s="28"/>
      <c r="X10" s="28"/>
    </row>
    <row r="11" spans="1:24">
      <c r="A11" s="22" t="s">
        <v>131</v>
      </c>
      <c r="B11" s="23">
        <f>Справочно_Нетто!M5</f>
        <v>18.600000000000001</v>
      </c>
      <c r="C11" s="24"/>
      <c r="D11" s="23">
        <f>Справочно_Нетто!M7</f>
        <v>116.23000000000002</v>
      </c>
      <c r="E11" s="23">
        <f>Справочно_Нетто!M9</f>
        <v>0</v>
      </c>
      <c r="F11" s="25">
        <f t="shared" si="2"/>
        <v>134.83000000000001</v>
      </c>
      <c r="G11" s="26"/>
      <c r="H11" s="8" t="s">
        <v>132</v>
      </c>
      <c r="I11" s="8">
        <f>Справочно_Нетто!Q5</f>
        <v>0</v>
      </c>
      <c r="J11" s="9"/>
      <c r="K11" s="8">
        <f>Справочно_Нетто!Q7</f>
        <v>0.5</v>
      </c>
      <c r="L11" s="8">
        <f>Справочно_Нетто!Q9</f>
        <v>0</v>
      </c>
      <c r="M11" s="6">
        <f t="shared" si="3"/>
        <v>0.5</v>
      </c>
      <c r="N11" s="27"/>
      <c r="O11" s="30"/>
      <c r="P11" s="30"/>
      <c r="Q11" s="30"/>
      <c r="R11" s="30"/>
      <c r="S11" s="30"/>
      <c r="T11" s="31"/>
      <c r="U11" s="28"/>
      <c r="V11" s="28"/>
      <c r="W11" s="28"/>
      <c r="X11" s="28"/>
    </row>
    <row r="12" spans="1:24" ht="49.5">
      <c r="A12" s="22" t="s">
        <v>133</v>
      </c>
      <c r="B12" s="25">
        <f>I44</f>
        <v>43.8</v>
      </c>
      <c r="C12" s="29">
        <v>0</v>
      </c>
      <c r="D12" s="25">
        <f t="shared" ref="D12:E12" si="6">K44</f>
        <v>188.95</v>
      </c>
      <c r="E12" s="25">
        <f t="shared" si="6"/>
        <v>0</v>
      </c>
      <c r="F12" s="25">
        <f>SUM(B12:E12)</f>
        <v>232.75</v>
      </c>
      <c r="G12" s="26"/>
      <c r="H12" s="8" t="s">
        <v>134</v>
      </c>
      <c r="I12" s="8"/>
      <c r="J12" s="9"/>
      <c r="K12" s="8"/>
      <c r="L12" s="8"/>
      <c r="M12" s="6">
        <f t="shared" si="3"/>
        <v>0</v>
      </c>
      <c r="N12" s="27"/>
      <c r="O12" s="8" t="s">
        <v>135</v>
      </c>
      <c r="P12" s="18" t="s">
        <v>112</v>
      </c>
      <c r="Q12" s="19" t="s">
        <v>284</v>
      </c>
      <c r="R12" s="18" t="s">
        <v>113</v>
      </c>
      <c r="S12" s="19" t="s">
        <v>488</v>
      </c>
      <c r="T12" s="32" t="s">
        <v>1</v>
      </c>
      <c r="U12" s="28"/>
      <c r="V12" s="28"/>
      <c r="W12" s="28"/>
      <c r="X12" s="28"/>
    </row>
    <row r="13" spans="1:24">
      <c r="A13" s="22" t="s">
        <v>136</v>
      </c>
      <c r="B13" s="25">
        <f>P41</f>
        <v>0</v>
      </c>
      <c r="C13" s="29">
        <v>0</v>
      </c>
      <c r="D13" s="25">
        <f t="shared" ref="D13:E13" si="7">R41</f>
        <v>0</v>
      </c>
      <c r="E13" s="25">
        <f t="shared" si="7"/>
        <v>0</v>
      </c>
      <c r="F13" s="25">
        <f t="shared" si="2"/>
        <v>0</v>
      </c>
      <c r="G13" s="26"/>
      <c r="H13" s="8" t="s">
        <v>137</v>
      </c>
      <c r="I13" s="8"/>
      <c r="J13" s="9"/>
      <c r="K13" s="8"/>
      <c r="L13" s="8"/>
      <c r="M13" s="6">
        <f t="shared" si="3"/>
        <v>0</v>
      </c>
      <c r="N13" s="27"/>
      <c r="O13" s="5" t="s">
        <v>116</v>
      </c>
      <c r="P13" s="6">
        <f>SUM(P14:P16)</f>
        <v>0</v>
      </c>
      <c r="Q13" s="7">
        <v>0</v>
      </c>
      <c r="R13" s="6">
        <f>SUM(R14:R16)</f>
        <v>0</v>
      </c>
      <c r="S13" s="6">
        <f>SUM(S14:S16)</f>
        <v>0</v>
      </c>
      <c r="T13" s="6">
        <f>SUM(T14:T16)</f>
        <v>0</v>
      </c>
      <c r="U13" s="28"/>
      <c r="V13" s="28"/>
      <c r="W13" s="28"/>
      <c r="X13" s="28"/>
    </row>
    <row r="14" spans="1:24">
      <c r="A14" s="22" t="s">
        <v>138</v>
      </c>
      <c r="B14" s="25">
        <f>I21</f>
        <v>84</v>
      </c>
      <c r="C14" s="25">
        <f>J21</f>
        <v>0</v>
      </c>
      <c r="D14" s="25">
        <f t="shared" ref="D14" si="8">K21</f>
        <v>23.3</v>
      </c>
      <c r="E14" s="25">
        <f t="shared" ref="E14" si="9">L21</f>
        <v>0</v>
      </c>
      <c r="F14" s="25">
        <f t="shared" si="2"/>
        <v>107.3</v>
      </c>
      <c r="G14" s="26"/>
      <c r="H14" s="8" t="s">
        <v>139</v>
      </c>
      <c r="I14" s="8"/>
      <c r="J14" s="9"/>
      <c r="K14" s="8"/>
      <c r="L14" s="8"/>
      <c r="M14" s="6">
        <f t="shared" si="3"/>
        <v>0</v>
      </c>
      <c r="N14" s="27"/>
      <c r="O14" s="8" t="s">
        <v>140</v>
      </c>
      <c r="P14" s="8"/>
      <c r="Q14" s="9"/>
      <c r="R14" s="8"/>
      <c r="S14" s="8"/>
      <c r="T14" s="6">
        <f>SUM(P14:S14)</f>
        <v>0</v>
      </c>
      <c r="U14" s="28"/>
      <c r="V14" s="28"/>
      <c r="W14" s="28"/>
      <c r="X14" s="28"/>
    </row>
    <row r="15" spans="1:24">
      <c r="A15" s="22" t="s">
        <v>141</v>
      </c>
      <c r="B15" s="23"/>
      <c r="C15" s="24"/>
      <c r="D15" s="23"/>
      <c r="E15" s="23"/>
      <c r="F15" s="25">
        <f t="shared" si="2"/>
        <v>0</v>
      </c>
      <c r="G15" s="26"/>
      <c r="H15" s="8" t="s">
        <v>142</v>
      </c>
      <c r="I15" s="8"/>
      <c r="J15" s="9"/>
      <c r="K15" s="8"/>
      <c r="L15" s="8"/>
      <c r="M15" s="6">
        <f t="shared" si="3"/>
        <v>0</v>
      </c>
      <c r="N15" s="27"/>
      <c r="O15" s="8" t="s">
        <v>143</v>
      </c>
      <c r="P15" s="8"/>
      <c r="Q15" s="9"/>
      <c r="R15" s="8"/>
      <c r="S15" s="8"/>
      <c r="T15" s="6">
        <f t="shared" ref="T15" si="10">SUM(P15:S15)</f>
        <v>0</v>
      </c>
      <c r="U15" s="28"/>
      <c r="V15" s="28"/>
      <c r="W15" s="28"/>
      <c r="X15" s="28"/>
    </row>
    <row r="16" spans="1:24">
      <c r="A16" s="22" t="s">
        <v>144</v>
      </c>
      <c r="B16" s="25">
        <f>P47</f>
        <v>0</v>
      </c>
      <c r="C16" s="29">
        <v>0</v>
      </c>
      <c r="D16" s="25">
        <f>R47</f>
        <v>6</v>
      </c>
      <c r="E16" s="25">
        <f>S47</f>
        <v>0</v>
      </c>
      <c r="F16" s="25">
        <f t="shared" si="2"/>
        <v>6</v>
      </c>
      <c r="G16" s="26"/>
      <c r="H16" s="8" t="s">
        <v>145</v>
      </c>
      <c r="I16" s="8">
        <f>Справочно_Нетто!G5</f>
        <v>0</v>
      </c>
      <c r="J16" s="9"/>
      <c r="K16" s="8">
        <f>Справочно_Нетто!G7</f>
        <v>4</v>
      </c>
      <c r="L16" s="8">
        <f>Справочно_Нетто!G9</f>
        <v>0</v>
      </c>
      <c r="M16" s="6">
        <f t="shared" si="3"/>
        <v>4</v>
      </c>
      <c r="N16" s="27"/>
      <c r="O16" s="8" t="s">
        <v>279</v>
      </c>
      <c r="P16" s="8"/>
      <c r="Q16" s="9"/>
      <c r="R16" s="8"/>
      <c r="S16" s="8"/>
      <c r="T16" s="6">
        <f>SUM(P16:S16)</f>
        <v>0</v>
      </c>
      <c r="U16" s="28"/>
      <c r="V16" s="28"/>
      <c r="W16" s="28"/>
      <c r="X16" s="28"/>
    </row>
    <row r="17" spans="1:24">
      <c r="A17" s="22" t="s">
        <v>100</v>
      </c>
      <c r="B17" s="23">
        <f>Справочно_Нетто!AU5</f>
        <v>0.3</v>
      </c>
      <c r="C17" s="24"/>
      <c r="D17" s="23">
        <f>Справочно_Нетто!AU7</f>
        <v>0</v>
      </c>
      <c r="E17" s="23">
        <f>Справочно_Нетто!AU9</f>
        <v>0</v>
      </c>
      <c r="F17" s="25">
        <f t="shared" si="2"/>
        <v>0.3</v>
      </c>
      <c r="G17" s="26"/>
      <c r="H17" s="8" t="s">
        <v>97</v>
      </c>
      <c r="I17" s="8"/>
      <c r="J17" s="9"/>
      <c r="K17" s="8"/>
      <c r="L17" s="8"/>
      <c r="M17" s="6">
        <f>SUM(I17:L17)</f>
        <v>0</v>
      </c>
      <c r="N17" s="27"/>
      <c r="O17" s="27"/>
      <c r="P17" s="27"/>
      <c r="Q17" s="27"/>
      <c r="R17" s="27"/>
      <c r="S17" s="27"/>
      <c r="T17" s="31"/>
      <c r="U17" s="28"/>
      <c r="V17" s="28"/>
      <c r="W17" s="28"/>
      <c r="X17" s="28"/>
    </row>
    <row r="18" spans="1:24" ht="49.5">
      <c r="A18" s="22" t="s">
        <v>146</v>
      </c>
      <c r="B18" s="23">
        <f>Справочно_Нетто!Y5+Справочно_Нетто!T5</f>
        <v>0</v>
      </c>
      <c r="C18" s="24"/>
      <c r="D18" s="23">
        <f>Справочно_Нетто!T7+Справочно_Нетто!Y7</f>
        <v>0</v>
      </c>
      <c r="E18" s="23">
        <f>Справочно_Нетто!T9+Справочно_Нетто!Y9</f>
        <v>10</v>
      </c>
      <c r="F18" s="25">
        <f t="shared" si="2"/>
        <v>10</v>
      </c>
      <c r="G18" s="26"/>
      <c r="H18" s="27"/>
      <c r="I18" s="27"/>
      <c r="J18" s="27"/>
      <c r="K18" s="27"/>
      <c r="L18" s="27"/>
      <c r="M18" s="33"/>
      <c r="N18" s="33"/>
      <c r="O18" s="8" t="s">
        <v>147</v>
      </c>
      <c r="P18" s="18" t="s">
        <v>112</v>
      </c>
      <c r="Q18" s="19" t="s">
        <v>284</v>
      </c>
      <c r="R18" s="18" t="s">
        <v>113</v>
      </c>
      <c r="S18" s="19" t="s">
        <v>488</v>
      </c>
      <c r="T18" s="32" t="s">
        <v>60</v>
      </c>
      <c r="U18" s="28"/>
      <c r="V18" s="28"/>
      <c r="W18" s="28"/>
      <c r="X18" s="28"/>
    </row>
    <row r="19" spans="1:24" ht="49.5">
      <c r="A19" s="22" t="s">
        <v>148</v>
      </c>
      <c r="B19" s="23">
        <f>Справочно_Нетто!AK5</f>
        <v>40</v>
      </c>
      <c r="C19" s="24"/>
      <c r="D19" s="23">
        <f>Справочно_Нетто!AK7</f>
        <v>0</v>
      </c>
      <c r="E19" s="23">
        <f>Справочно_Нетто!AK9</f>
        <v>40</v>
      </c>
      <c r="F19" s="25">
        <f t="shared" si="2"/>
        <v>80</v>
      </c>
      <c r="G19" s="26"/>
      <c r="H19" s="8" t="s">
        <v>138</v>
      </c>
      <c r="I19" s="18" t="s">
        <v>112</v>
      </c>
      <c r="J19" s="19" t="s">
        <v>284</v>
      </c>
      <c r="K19" s="18" t="s">
        <v>113</v>
      </c>
      <c r="L19" s="19" t="s">
        <v>488</v>
      </c>
      <c r="M19" s="32" t="s">
        <v>60</v>
      </c>
      <c r="N19" s="27"/>
      <c r="O19" s="5" t="s">
        <v>116</v>
      </c>
      <c r="P19" s="6">
        <f>SUM(P21:P24)</f>
        <v>0</v>
      </c>
      <c r="Q19" s="7">
        <v>0</v>
      </c>
      <c r="R19" s="6">
        <f>SUM(R21:R24)</f>
        <v>6.1</v>
      </c>
      <c r="S19" s="6">
        <f>SUM(S21:S24)</f>
        <v>0</v>
      </c>
      <c r="T19" s="6">
        <f>SUM(T21:T24)</f>
        <v>6.1</v>
      </c>
      <c r="U19" s="28"/>
      <c r="V19" s="28"/>
      <c r="W19" s="28"/>
      <c r="X19" s="28"/>
    </row>
    <row r="20" spans="1:24">
      <c r="A20" s="34" t="s">
        <v>285</v>
      </c>
      <c r="B20" s="24"/>
      <c r="C20" s="24"/>
      <c r="D20" s="24"/>
      <c r="E20" s="24"/>
      <c r="F20" s="29">
        <f>SUM(B20:E20)</f>
        <v>0</v>
      </c>
      <c r="G20" s="26"/>
      <c r="H20" s="9"/>
      <c r="I20" s="35"/>
      <c r="J20" s="19"/>
      <c r="K20" s="35"/>
      <c r="L20" s="19"/>
      <c r="M20" s="36"/>
      <c r="N20" s="27"/>
      <c r="O20" s="37"/>
      <c r="P20" s="7"/>
      <c r="Q20" s="7"/>
      <c r="R20" s="7"/>
      <c r="S20" s="7"/>
      <c r="T20" s="7"/>
      <c r="U20" s="28"/>
      <c r="V20" s="28"/>
      <c r="W20" s="28"/>
      <c r="X20" s="28"/>
    </row>
    <row r="21" spans="1:24">
      <c r="A21" s="22" t="s">
        <v>149</v>
      </c>
      <c r="B21" s="25">
        <f>P5</f>
        <v>50.1</v>
      </c>
      <c r="C21" s="29">
        <v>0</v>
      </c>
      <c r="D21" s="25">
        <f t="shared" ref="D21:E21" si="11">R5</f>
        <v>31.5</v>
      </c>
      <c r="E21" s="25">
        <f t="shared" si="11"/>
        <v>0</v>
      </c>
      <c r="F21" s="25">
        <f t="shared" si="2"/>
        <v>81.599999999999994</v>
      </c>
      <c r="G21" s="26"/>
      <c r="H21" s="5" t="s">
        <v>116</v>
      </c>
      <c r="I21" s="6">
        <f>SUM(I22:I35)</f>
        <v>84</v>
      </c>
      <c r="J21" s="6">
        <f>SUM(J22:J35)</f>
        <v>0</v>
      </c>
      <c r="K21" s="6">
        <f>SUM(K22:K35)</f>
        <v>23.3</v>
      </c>
      <c r="L21" s="6">
        <f>SUM(L22:L35)</f>
        <v>0</v>
      </c>
      <c r="M21" s="6">
        <f>SUM(M22:M35)</f>
        <v>107.3</v>
      </c>
      <c r="N21" s="27"/>
      <c r="O21" s="8" t="s">
        <v>150</v>
      </c>
      <c r="P21" s="8">
        <f>Справочно_Нетто!AB5</f>
        <v>0</v>
      </c>
      <c r="Q21" s="9"/>
      <c r="R21" s="8">
        <f>Справочно_Нетто!AB7</f>
        <v>6.1</v>
      </c>
      <c r="S21" s="8">
        <f>Справочно_Нетто!AB9</f>
        <v>0</v>
      </c>
      <c r="T21" s="6">
        <f>SUM(P21:S21)</f>
        <v>6.1</v>
      </c>
      <c r="U21" s="28"/>
      <c r="V21" s="28"/>
      <c r="W21" s="28"/>
      <c r="X21" s="28"/>
    </row>
    <row r="22" spans="1:24">
      <c r="A22" s="22" t="s">
        <v>151</v>
      </c>
      <c r="B22" s="25"/>
      <c r="C22" s="29"/>
      <c r="D22" s="25"/>
      <c r="E22" s="25"/>
      <c r="F22" s="25">
        <f t="shared" si="2"/>
        <v>0</v>
      </c>
      <c r="G22" s="26"/>
      <c r="H22" s="8" t="s">
        <v>152</v>
      </c>
      <c r="I22" s="8"/>
      <c r="J22" s="9"/>
      <c r="K22" s="8"/>
      <c r="L22" s="8"/>
      <c r="M22" s="6">
        <f>SUM(I22:L22)</f>
        <v>0</v>
      </c>
      <c r="N22" s="27"/>
      <c r="O22" s="8" t="s">
        <v>153</v>
      </c>
      <c r="P22" s="8"/>
      <c r="Q22" s="9"/>
      <c r="R22" s="8"/>
      <c r="S22" s="8"/>
      <c r="T22" s="6">
        <f t="shared" ref="T22:T23" si="12">SUM(P22:S22)</f>
        <v>0</v>
      </c>
      <c r="U22" s="28"/>
      <c r="V22" s="28"/>
      <c r="W22" s="28"/>
      <c r="X22" s="28"/>
    </row>
    <row r="23" spans="1:24">
      <c r="A23" s="22" t="s">
        <v>154</v>
      </c>
      <c r="B23" s="25">
        <f>P34</f>
        <v>7.4</v>
      </c>
      <c r="C23" s="29">
        <v>0</v>
      </c>
      <c r="D23" s="25">
        <f t="shared" ref="D23:E23" si="13">R34</f>
        <v>73.575999999999993</v>
      </c>
      <c r="E23" s="25">
        <f t="shared" si="13"/>
        <v>0</v>
      </c>
      <c r="F23" s="25">
        <f t="shared" ref="F23:F29" si="14">SUM(B23:E23)</f>
        <v>80.975999999999999</v>
      </c>
      <c r="G23" s="26"/>
      <c r="H23" s="8" t="s">
        <v>155</v>
      </c>
      <c r="I23" s="8"/>
      <c r="J23" s="9"/>
      <c r="K23" s="8"/>
      <c r="L23" s="8"/>
      <c r="M23" s="6">
        <f t="shared" ref="M23:M35" si="15">SUM(I23:L23)</f>
        <v>0</v>
      </c>
      <c r="N23" s="27"/>
      <c r="O23" s="8" t="s">
        <v>156</v>
      </c>
      <c r="P23" s="8"/>
      <c r="Q23" s="9"/>
      <c r="R23" s="8"/>
      <c r="S23" s="8"/>
      <c r="T23" s="6">
        <f t="shared" si="12"/>
        <v>0</v>
      </c>
      <c r="U23" s="28"/>
      <c r="V23" s="28"/>
      <c r="W23" s="28"/>
      <c r="X23" s="28"/>
    </row>
    <row r="24" spans="1:24">
      <c r="A24" s="22" t="s">
        <v>157</v>
      </c>
      <c r="B24" s="25">
        <f>P19</f>
        <v>0</v>
      </c>
      <c r="C24" s="29"/>
      <c r="D24" s="25">
        <f>R19</f>
        <v>6.1</v>
      </c>
      <c r="E24" s="25">
        <f>S19</f>
        <v>0</v>
      </c>
      <c r="F24" s="25">
        <f t="shared" si="14"/>
        <v>6.1</v>
      </c>
      <c r="G24" s="26"/>
      <c r="H24" s="8" t="s">
        <v>158</v>
      </c>
      <c r="I24" s="8"/>
      <c r="J24" s="9"/>
      <c r="K24" s="8"/>
      <c r="L24" s="8"/>
      <c r="M24" s="6">
        <f t="shared" si="15"/>
        <v>0</v>
      </c>
      <c r="N24" s="27"/>
      <c r="O24" s="8" t="s">
        <v>159</v>
      </c>
      <c r="P24" s="8"/>
      <c r="Q24" s="9"/>
      <c r="R24" s="8"/>
      <c r="S24" s="8"/>
      <c r="T24" s="6">
        <f>SUM(P24:S24)</f>
        <v>0</v>
      </c>
      <c r="U24" s="28"/>
      <c r="V24" s="28"/>
      <c r="W24" s="28"/>
      <c r="X24" s="28"/>
    </row>
    <row r="25" spans="1:24">
      <c r="A25" s="22" t="s">
        <v>160</v>
      </c>
      <c r="B25" s="25">
        <f>P27</f>
        <v>0</v>
      </c>
      <c r="C25" s="29">
        <v>0</v>
      </c>
      <c r="D25" s="25">
        <f t="shared" ref="D25:E25" si="16">R27</f>
        <v>0</v>
      </c>
      <c r="E25" s="25">
        <f t="shared" si="16"/>
        <v>0</v>
      </c>
      <c r="F25" s="25">
        <f t="shared" si="14"/>
        <v>0</v>
      </c>
      <c r="G25" s="26"/>
      <c r="H25" s="8" t="s">
        <v>77</v>
      </c>
      <c r="I25" s="8">
        <f>Справочно_Нетто!V5</f>
        <v>3.5</v>
      </c>
      <c r="J25" s="9"/>
      <c r="K25" s="8">
        <f>Справочно_Нетто!V7</f>
        <v>0</v>
      </c>
      <c r="L25" s="8">
        <f>Справочно_Нетто!V9</f>
        <v>0</v>
      </c>
      <c r="M25" s="6">
        <f t="shared" si="15"/>
        <v>3.5</v>
      </c>
      <c r="N25" s="27"/>
      <c r="O25" s="28"/>
      <c r="P25" s="28"/>
      <c r="Q25" s="28"/>
      <c r="R25" s="28"/>
      <c r="S25" s="28"/>
      <c r="T25" s="31"/>
      <c r="U25" s="28"/>
      <c r="V25" s="28"/>
      <c r="W25" s="28"/>
      <c r="X25" s="28"/>
    </row>
    <row r="26" spans="1:24" ht="49.5">
      <c r="A26" s="22" t="s">
        <v>161</v>
      </c>
      <c r="B26" s="25"/>
      <c r="C26" s="29"/>
      <c r="D26" s="25"/>
      <c r="E26" s="25"/>
      <c r="F26" s="25">
        <f>SUM(B26:E26)</f>
        <v>0</v>
      </c>
      <c r="G26" s="26"/>
      <c r="H26" s="8" t="s">
        <v>264</v>
      </c>
      <c r="I26" s="8"/>
      <c r="J26" s="9"/>
      <c r="K26" s="8"/>
      <c r="L26" s="8"/>
      <c r="M26" s="6">
        <f t="shared" si="15"/>
        <v>0</v>
      </c>
      <c r="N26" s="27"/>
      <c r="O26" s="8" t="s">
        <v>162</v>
      </c>
      <c r="P26" s="18" t="s">
        <v>112</v>
      </c>
      <c r="Q26" s="19" t="s">
        <v>284</v>
      </c>
      <c r="R26" s="18" t="s">
        <v>113</v>
      </c>
      <c r="S26" s="19" t="s">
        <v>488</v>
      </c>
      <c r="T26" s="32" t="s">
        <v>1</v>
      </c>
      <c r="U26" s="28"/>
      <c r="V26" s="28"/>
      <c r="W26" s="28"/>
      <c r="X26" s="28"/>
    </row>
    <row r="27" spans="1:24">
      <c r="A27" s="22" t="s">
        <v>163</v>
      </c>
      <c r="B27" s="25"/>
      <c r="C27" s="29"/>
      <c r="D27" s="25"/>
      <c r="E27" s="25"/>
      <c r="F27" s="25">
        <f t="shared" si="14"/>
        <v>0</v>
      </c>
      <c r="G27" s="26"/>
      <c r="H27" s="8" t="s">
        <v>164</v>
      </c>
      <c r="I27" s="8"/>
      <c r="J27" s="9"/>
      <c r="K27" s="8"/>
      <c r="L27" s="8"/>
      <c r="M27" s="6">
        <f t="shared" si="15"/>
        <v>0</v>
      </c>
      <c r="N27" s="27"/>
      <c r="O27" s="8" t="s">
        <v>116</v>
      </c>
      <c r="P27" s="6">
        <f>P28*0.5+P29+P30*0.5+P31</f>
        <v>0</v>
      </c>
      <c r="Q27" s="7">
        <v>0</v>
      </c>
      <c r="R27" s="6">
        <f>R28*0.5+R29+R30*0.5+R31</f>
        <v>0</v>
      </c>
      <c r="S27" s="6">
        <f>S28*0.5+S29+S30*0.5+S31</f>
        <v>0</v>
      </c>
      <c r="T27" s="6">
        <f>T28*0.5+T29+T30*0.5+T31</f>
        <v>0</v>
      </c>
      <c r="U27" s="38">
        <f>SUM(T28:T31)</f>
        <v>0</v>
      </c>
      <c r="V27" s="28"/>
      <c r="W27" s="28"/>
      <c r="X27" s="28"/>
    </row>
    <row r="28" spans="1:24">
      <c r="A28" s="22" t="s">
        <v>165</v>
      </c>
      <c r="B28" s="23">
        <f>Справочно_Нетто!N5</f>
        <v>0</v>
      </c>
      <c r="C28" s="24"/>
      <c r="D28" s="23">
        <f>Справочно_Нетто!N7</f>
        <v>0</v>
      </c>
      <c r="E28" s="23">
        <f>Справочно_Нетто!N9</f>
        <v>0</v>
      </c>
      <c r="F28" s="25">
        <f t="shared" si="14"/>
        <v>0</v>
      </c>
      <c r="G28" s="26"/>
      <c r="H28" s="8" t="s">
        <v>101</v>
      </c>
      <c r="I28" s="8">
        <f>Справочно_Нетто!AV5</f>
        <v>30</v>
      </c>
      <c r="J28" s="9"/>
      <c r="K28" s="8">
        <f>Справочно_Нетто!AV7</f>
        <v>17</v>
      </c>
      <c r="L28" s="8">
        <f>Справочно_Нетто!AV9</f>
        <v>0</v>
      </c>
      <c r="M28" s="6">
        <f t="shared" si="15"/>
        <v>47</v>
      </c>
      <c r="N28" s="27"/>
      <c r="O28" s="8" t="s">
        <v>166</v>
      </c>
      <c r="P28" s="8"/>
      <c r="Q28" s="9"/>
      <c r="R28" s="8"/>
      <c r="S28" s="8"/>
      <c r="T28" s="6">
        <f>SUM(P28:S28)</f>
        <v>0</v>
      </c>
      <c r="U28" s="28"/>
      <c r="V28" s="28"/>
      <c r="W28" s="28"/>
      <c r="X28" s="28"/>
    </row>
    <row r="29" spans="1:24">
      <c r="A29" s="22" t="s">
        <v>167</v>
      </c>
      <c r="B29" s="23">
        <f>Справочно_Нетто!AO5</f>
        <v>32</v>
      </c>
      <c r="C29" s="24"/>
      <c r="D29" s="23">
        <f>Справочно_Нетто!AO7</f>
        <v>0</v>
      </c>
      <c r="E29" s="23">
        <f>Справочно_Нетто!AO9</f>
        <v>0</v>
      </c>
      <c r="F29" s="25">
        <f t="shared" si="14"/>
        <v>32</v>
      </c>
      <c r="G29" s="26"/>
      <c r="H29" s="8" t="s">
        <v>38</v>
      </c>
      <c r="I29" s="8">
        <f>Справочно_Нетто!H5</f>
        <v>30</v>
      </c>
      <c r="J29" s="9"/>
      <c r="K29" s="8">
        <f>Справочно_Нетто!H7</f>
        <v>0</v>
      </c>
      <c r="L29" s="8">
        <f>Справочно_Нетто!H9</f>
        <v>0</v>
      </c>
      <c r="M29" s="6">
        <f t="shared" si="15"/>
        <v>30</v>
      </c>
      <c r="N29" s="27"/>
      <c r="O29" s="8" t="s">
        <v>168</v>
      </c>
      <c r="P29" s="8"/>
      <c r="Q29" s="9"/>
      <c r="R29" s="8"/>
      <c r="S29" s="8"/>
      <c r="T29" s="6">
        <f t="shared" ref="T29:T31" si="17">SUM(P29:S29)</f>
        <v>0</v>
      </c>
      <c r="U29" s="28"/>
      <c r="V29" s="28"/>
      <c r="W29" s="28"/>
      <c r="X29" s="28"/>
    </row>
    <row r="30" spans="1:24">
      <c r="A30" s="22" t="s">
        <v>93</v>
      </c>
      <c r="B30" s="23"/>
      <c r="C30" s="24"/>
      <c r="D30" s="23"/>
      <c r="E30" s="23"/>
      <c r="F30" s="25">
        <f t="shared" ref="F30:F43" si="18">SUM(B30:E30)</f>
        <v>0</v>
      </c>
      <c r="G30" s="26"/>
      <c r="H30" s="8" t="s">
        <v>169</v>
      </c>
      <c r="I30" s="8"/>
      <c r="J30" s="9"/>
      <c r="K30" s="8"/>
      <c r="L30" s="8"/>
      <c r="M30" s="6">
        <f t="shared" si="15"/>
        <v>0</v>
      </c>
      <c r="N30" s="27"/>
      <c r="O30" s="8" t="s">
        <v>170</v>
      </c>
      <c r="P30" s="8"/>
      <c r="Q30" s="9"/>
      <c r="R30" s="8"/>
      <c r="S30" s="8"/>
      <c r="T30" s="6">
        <f t="shared" si="17"/>
        <v>0</v>
      </c>
      <c r="U30" s="28"/>
      <c r="V30" s="28"/>
      <c r="W30" s="28"/>
      <c r="X30" s="28"/>
    </row>
    <row r="31" spans="1:24">
      <c r="A31" s="22" t="s">
        <v>89</v>
      </c>
      <c r="B31" s="23">
        <f>Справочно_Нетто!AJ5</f>
        <v>0.6</v>
      </c>
      <c r="C31" s="24"/>
      <c r="D31" s="23">
        <f>Справочно_Нетто!AJ7</f>
        <v>0</v>
      </c>
      <c r="E31" s="23">
        <f>Справочно_Нетто!AJ9</f>
        <v>0</v>
      </c>
      <c r="F31" s="25">
        <f t="shared" si="18"/>
        <v>0.6</v>
      </c>
      <c r="G31" s="26"/>
      <c r="H31" s="8" t="s">
        <v>171</v>
      </c>
      <c r="I31" s="8">
        <f>Справочно_Нетто!F5</f>
        <v>10.5</v>
      </c>
      <c r="J31" s="9"/>
      <c r="K31" s="8">
        <f>Справочно_Нетто!F7</f>
        <v>6.3</v>
      </c>
      <c r="L31" s="8">
        <f>Справочно_Нетто!F9</f>
        <v>0</v>
      </c>
      <c r="M31" s="6">
        <f t="shared" si="15"/>
        <v>16.8</v>
      </c>
      <c r="N31" s="27"/>
      <c r="O31" s="8"/>
      <c r="P31" s="8"/>
      <c r="Q31" s="9"/>
      <c r="R31" s="8"/>
      <c r="S31" s="8"/>
      <c r="T31" s="6">
        <f t="shared" si="17"/>
        <v>0</v>
      </c>
      <c r="U31" s="28"/>
      <c r="V31" s="28"/>
      <c r="W31" s="28"/>
      <c r="X31" s="28"/>
    </row>
    <row r="32" spans="1:24">
      <c r="A32" s="22" t="s">
        <v>495</v>
      </c>
      <c r="B32" s="23">
        <f>Справочно_Нетто!AA5</f>
        <v>0.8</v>
      </c>
      <c r="C32" s="24"/>
      <c r="D32" s="23">
        <f>Справочно_Нетто!AA7</f>
        <v>0.4</v>
      </c>
      <c r="E32" s="23">
        <f>Справочно_Нетто!AA9</f>
        <v>0</v>
      </c>
      <c r="F32" s="25">
        <f t="shared" si="18"/>
        <v>1.2000000000000002</v>
      </c>
      <c r="G32" s="26"/>
      <c r="H32" s="8" t="s">
        <v>172</v>
      </c>
      <c r="I32" s="8">
        <f>Справочно_Нетто!E5</f>
        <v>10</v>
      </c>
      <c r="J32" s="9"/>
      <c r="K32" s="8">
        <f>Справочно_Нетто!E7</f>
        <v>0</v>
      </c>
      <c r="L32" s="8">
        <f>Справочно_Нетто!E9</f>
        <v>0</v>
      </c>
      <c r="M32" s="6">
        <f t="shared" si="15"/>
        <v>10</v>
      </c>
      <c r="N32" s="27"/>
      <c r="O32" s="27"/>
      <c r="P32" s="27"/>
      <c r="Q32" s="27"/>
      <c r="R32" s="27"/>
      <c r="S32" s="27"/>
      <c r="T32" s="31"/>
      <c r="U32" s="28"/>
      <c r="V32" s="28"/>
      <c r="W32" s="28"/>
      <c r="X32" s="28"/>
    </row>
    <row r="33" spans="1:24" ht="49.5">
      <c r="A33" s="22" t="s">
        <v>80</v>
      </c>
      <c r="B33" s="23">
        <f>Справочно_Нетто!Z5</f>
        <v>8.0400000000000009</v>
      </c>
      <c r="C33" s="24"/>
      <c r="D33" s="23">
        <f>Справочно_Нетто!Z7</f>
        <v>17.14</v>
      </c>
      <c r="E33" s="23">
        <f>Справочно_Нетто!Z9</f>
        <v>4</v>
      </c>
      <c r="F33" s="25">
        <f t="shared" si="18"/>
        <v>29.18</v>
      </c>
      <c r="G33" s="26"/>
      <c r="H33" s="8" t="s">
        <v>173</v>
      </c>
      <c r="I33" s="8"/>
      <c r="J33" s="9"/>
      <c r="K33" s="8"/>
      <c r="L33" s="8"/>
      <c r="M33" s="6">
        <f t="shared" si="15"/>
        <v>0</v>
      </c>
      <c r="N33" s="27"/>
      <c r="O33" s="8" t="s">
        <v>174</v>
      </c>
      <c r="P33" s="18" t="s">
        <v>112</v>
      </c>
      <c r="Q33" s="19" t="s">
        <v>284</v>
      </c>
      <c r="R33" s="18" t="s">
        <v>113</v>
      </c>
      <c r="S33" s="19" t="s">
        <v>488</v>
      </c>
      <c r="T33" s="32" t="s">
        <v>60</v>
      </c>
      <c r="U33" s="28"/>
      <c r="V33" s="28"/>
      <c r="W33" s="28"/>
      <c r="X33" s="28"/>
    </row>
    <row r="34" spans="1:24">
      <c r="A34" s="22" t="s">
        <v>79</v>
      </c>
      <c r="B34" s="23"/>
      <c r="C34" s="24"/>
      <c r="D34" s="23"/>
      <c r="E34" s="23"/>
      <c r="F34" s="25">
        <f t="shared" si="18"/>
        <v>0</v>
      </c>
      <c r="G34" s="26"/>
      <c r="H34" s="8" t="s">
        <v>175</v>
      </c>
      <c r="I34" s="8"/>
      <c r="J34" s="9"/>
      <c r="K34" s="8"/>
      <c r="L34" s="8"/>
      <c r="M34" s="6">
        <f t="shared" si="15"/>
        <v>0</v>
      </c>
      <c r="N34" s="27"/>
      <c r="O34" s="5" t="s">
        <v>116</v>
      </c>
      <c r="P34" s="6">
        <f>P35*1.36+P36*1.36+P37+P38*1.36</f>
        <v>7.4</v>
      </c>
      <c r="Q34" s="7">
        <v>0</v>
      </c>
      <c r="R34" s="6">
        <f>R35*1.36+R36*1.36+R37+R38*1.36</f>
        <v>73.575999999999993</v>
      </c>
      <c r="S34" s="6">
        <f>S35*1.36+S36*1.36+S37+S38*1.36</f>
        <v>0</v>
      </c>
      <c r="T34" s="6">
        <f>T35*1.36+T36*1.36+T37+T38*1.36</f>
        <v>80.975999999999999</v>
      </c>
      <c r="U34" s="38">
        <f>SUM(T35:T38)</f>
        <v>75.899999999999991</v>
      </c>
      <c r="V34" s="28"/>
      <c r="W34" s="28"/>
      <c r="X34" s="28"/>
    </row>
    <row r="35" spans="1:24">
      <c r="A35" s="22" t="s">
        <v>176</v>
      </c>
      <c r="B35" s="25">
        <f>I66</f>
        <v>14.6</v>
      </c>
      <c r="C35" s="29">
        <f>J66</f>
        <v>0</v>
      </c>
      <c r="D35" s="25">
        <f>K66</f>
        <v>0</v>
      </c>
      <c r="E35" s="25">
        <f>L66</f>
        <v>2</v>
      </c>
      <c r="F35" s="25">
        <f t="shared" si="18"/>
        <v>16.600000000000001</v>
      </c>
      <c r="G35" s="26"/>
      <c r="H35" s="8" t="s">
        <v>177</v>
      </c>
      <c r="I35" s="8"/>
      <c r="J35" s="9"/>
      <c r="K35" s="8"/>
      <c r="L35" s="8"/>
      <c r="M35" s="6">
        <f t="shared" si="15"/>
        <v>0</v>
      </c>
      <c r="N35" s="27"/>
      <c r="O35" s="8" t="s">
        <v>178</v>
      </c>
      <c r="P35" s="8">
        <f>Справочно_Нетто!C5</f>
        <v>0</v>
      </c>
      <c r="Q35" s="9"/>
      <c r="R35" s="8">
        <f>Справочно_Нетто!C7</f>
        <v>14.1</v>
      </c>
      <c r="S35" s="8">
        <f>Справочно_Нетто!C9</f>
        <v>0</v>
      </c>
      <c r="T35" s="6">
        <f>SUM(P35:S35)</f>
        <v>14.1</v>
      </c>
      <c r="U35" s="28"/>
      <c r="V35" s="28"/>
      <c r="W35" s="28"/>
      <c r="X35" s="28"/>
    </row>
    <row r="36" spans="1:24">
      <c r="A36" s="22" t="s">
        <v>87</v>
      </c>
      <c r="B36" s="23">
        <f>Справочно_Нетто!AH5</f>
        <v>16.100000000000001</v>
      </c>
      <c r="C36" s="24"/>
      <c r="D36" s="23">
        <f>Справочно_Нетто!AH7</f>
        <v>13</v>
      </c>
      <c r="E36" s="23">
        <f>Справочно_Нетто!AH9</f>
        <v>21.8</v>
      </c>
      <c r="F36" s="25">
        <f t="shared" si="18"/>
        <v>50.900000000000006</v>
      </c>
      <c r="G36" s="26"/>
      <c r="H36" s="27"/>
      <c r="I36" s="27"/>
      <c r="J36" s="27"/>
      <c r="K36" s="27"/>
      <c r="L36" s="27"/>
      <c r="M36" s="33"/>
      <c r="N36" s="27"/>
      <c r="O36" s="8" t="s">
        <v>179</v>
      </c>
      <c r="P36" s="8"/>
      <c r="Q36" s="9"/>
      <c r="R36" s="8"/>
      <c r="S36" s="8"/>
      <c r="T36" s="6">
        <f t="shared" ref="T36:T37" si="19">SUM(P36:S36)</f>
        <v>0</v>
      </c>
      <c r="U36" s="28"/>
      <c r="V36" s="28"/>
      <c r="W36" s="28"/>
      <c r="X36" s="28"/>
    </row>
    <row r="37" spans="1:24" ht="49.5">
      <c r="A37" s="22" t="s">
        <v>180</v>
      </c>
      <c r="B37" s="23"/>
      <c r="C37" s="24"/>
      <c r="D37" s="23"/>
      <c r="E37" s="23"/>
      <c r="F37" s="25">
        <f t="shared" si="18"/>
        <v>0</v>
      </c>
      <c r="G37" s="26"/>
      <c r="H37" s="8" t="s">
        <v>181</v>
      </c>
      <c r="I37" s="18" t="s">
        <v>112</v>
      </c>
      <c r="J37" s="19" t="s">
        <v>284</v>
      </c>
      <c r="K37" s="18" t="s">
        <v>113</v>
      </c>
      <c r="L37" s="19" t="s">
        <v>488</v>
      </c>
      <c r="M37" s="32" t="s">
        <v>60</v>
      </c>
      <c r="N37" s="27"/>
      <c r="O37" s="8" t="s">
        <v>182</v>
      </c>
      <c r="P37" s="8">
        <f>Справочно_Нетто!U5</f>
        <v>7.4</v>
      </c>
      <c r="Q37" s="9"/>
      <c r="R37" s="8">
        <f>Справочно_Нетто!U7</f>
        <v>54.4</v>
      </c>
      <c r="S37" s="8">
        <f>Справочно_Нетто!U9</f>
        <v>0</v>
      </c>
      <c r="T37" s="6">
        <f t="shared" si="19"/>
        <v>61.8</v>
      </c>
      <c r="U37" s="28"/>
      <c r="V37" s="28"/>
      <c r="W37" s="28"/>
      <c r="X37" s="28"/>
    </row>
    <row r="38" spans="1:24">
      <c r="A38" s="22" t="s">
        <v>98</v>
      </c>
      <c r="B38" s="23">
        <f>Справочно_Нетто!AS5</f>
        <v>0.9</v>
      </c>
      <c r="C38" s="24"/>
      <c r="D38" s="23">
        <f>Справочно_Нетто!AS7</f>
        <v>0</v>
      </c>
      <c r="E38" s="23">
        <f>Справочно_Нетто!AS9</f>
        <v>0.8</v>
      </c>
      <c r="F38" s="25">
        <f t="shared" si="18"/>
        <v>1.7000000000000002</v>
      </c>
      <c r="G38" s="26"/>
      <c r="H38" s="5" t="s">
        <v>116</v>
      </c>
      <c r="I38" s="6">
        <f>SUM(I39:I42)</f>
        <v>0</v>
      </c>
      <c r="J38" s="6">
        <f t="shared" ref="J38:M38" si="20">SUM(J39:J42)</f>
        <v>0</v>
      </c>
      <c r="K38" s="6">
        <f t="shared" si="20"/>
        <v>0</v>
      </c>
      <c r="L38" s="6">
        <f t="shared" si="20"/>
        <v>0</v>
      </c>
      <c r="M38" s="6">
        <f t="shared" si="20"/>
        <v>0</v>
      </c>
      <c r="N38" s="27"/>
      <c r="O38" s="8" t="s">
        <v>265</v>
      </c>
      <c r="P38" s="8"/>
      <c r="Q38" s="9"/>
      <c r="R38" s="8"/>
      <c r="S38" s="8"/>
      <c r="T38" s="6">
        <f>SUM(P38:S38)</f>
        <v>0</v>
      </c>
      <c r="U38" s="28"/>
      <c r="V38" s="28"/>
      <c r="W38" s="28"/>
      <c r="X38" s="28"/>
    </row>
    <row r="39" spans="1:24">
      <c r="A39" s="22" t="s">
        <v>183</v>
      </c>
      <c r="B39" s="23"/>
      <c r="C39" s="24"/>
      <c r="D39" s="23"/>
      <c r="E39" s="23"/>
      <c r="F39" s="25">
        <f t="shared" si="18"/>
        <v>0</v>
      </c>
      <c r="G39" s="26"/>
      <c r="H39" s="8" t="s">
        <v>85</v>
      </c>
      <c r="I39" s="8"/>
      <c r="J39" s="9"/>
      <c r="K39" s="8"/>
      <c r="L39" s="8"/>
      <c r="M39" s="6">
        <f>SUM(I39:L39)</f>
        <v>0</v>
      </c>
      <c r="N39" s="27"/>
      <c r="O39" s="27"/>
      <c r="P39" s="27"/>
      <c r="Q39" s="27"/>
      <c r="R39" s="27"/>
      <c r="S39" s="27"/>
      <c r="T39" s="31"/>
      <c r="U39" s="28"/>
      <c r="V39" s="28"/>
      <c r="W39" s="28"/>
      <c r="X39" s="28"/>
    </row>
    <row r="40" spans="1:24" ht="49.5">
      <c r="A40" s="22" t="s">
        <v>184</v>
      </c>
      <c r="B40" s="23">
        <f>Справочно_Нетто!I5</f>
        <v>0</v>
      </c>
      <c r="C40" s="24"/>
      <c r="D40" s="23">
        <f>Справочно_Нетто!I7</f>
        <v>0</v>
      </c>
      <c r="E40" s="23">
        <f>Справочно_Нетто!I9</f>
        <v>2</v>
      </c>
      <c r="F40" s="25">
        <f t="shared" si="18"/>
        <v>2</v>
      </c>
      <c r="G40" s="39"/>
      <c r="H40" s="8" t="s">
        <v>185</v>
      </c>
      <c r="I40" s="8"/>
      <c r="J40" s="9"/>
      <c r="K40" s="8"/>
      <c r="L40" s="8"/>
      <c r="M40" s="6">
        <f t="shared" ref="M40" si="21">SUM(I40:L40)</f>
        <v>0</v>
      </c>
      <c r="N40" s="27"/>
      <c r="O40" s="8" t="s">
        <v>186</v>
      </c>
      <c r="P40" s="18" t="s">
        <v>112</v>
      </c>
      <c r="Q40" s="19" t="s">
        <v>284</v>
      </c>
      <c r="R40" s="18" t="s">
        <v>113</v>
      </c>
      <c r="S40" s="19" t="s">
        <v>488</v>
      </c>
      <c r="T40" s="32" t="s">
        <v>60</v>
      </c>
      <c r="U40" s="28"/>
      <c r="V40" s="28"/>
      <c r="W40" s="28"/>
      <c r="X40" s="28"/>
    </row>
    <row r="41" spans="1:24">
      <c r="A41" s="22" t="s">
        <v>187</v>
      </c>
      <c r="B41" s="23">
        <f>Справочно_Нетто!AL5</f>
        <v>0.59</v>
      </c>
      <c r="C41" s="24"/>
      <c r="D41" s="23">
        <f>Справочно_Нетто!AL7</f>
        <v>1.8199999999999998</v>
      </c>
      <c r="E41" s="23">
        <f>Справочно_Нетто!AL9</f>
        <v>0.6</v>
      </c>
      <c r="F41" s="25">
        <f t="shared" si="18"/>
        <v>3.01</v>
      </c>
      <c r="G41" s="26"/>
      <c r="H41" s="8" t="s">
        <v>188</v>
      </c>
      <c r="I41" s="8"/>
      <c r="J41" s="9"/>
      <c r="K41" s="8"/>
      <c r="L41" s="8"/>
      <c r="M41" s="6">
        <f>SUM(I41:L41)</f>
        <v>0</v>
      </c>
      <c r="N41" s="27"/>
      <c r="O41" s="5" t="s">
        <v>116</v>
      </c>
      <c r="P41" s="6">
        <f>SUM(P42:P44)</f>
        <v>0</v>
      </c>
      <c r="Q41" s="6">
        <f t="shared" ref="Q41:S41" si="22">SUM(Q42:Q44)</f>
        <v>0</v>
      </c>
      <c r="R41" s="6">
        <f t="shared" si="22"/>
        <v>0</v>
      </c>
      <c r="S41" s="6">
        <f t="shared" si="22"/>
        <v>0</v>
      </c>
      <c r="T41" s="6">
        <f>SUM(T42:T44)</f>
        <v>0</v>
      </c>
      <c r="U41" s="28"/>
      <c r="V41" s="28"/>
      <c r="W41" s="28"/>
      <c r="X41" s="28"/>
    </row>
    <row r="42" spans="1:24">
      <c r="A42" s="22" t="s">
        <v>189</v>
      </c>
      <c r="B42" s="23">
        <f>Справочно_Нетто!O5</f>
        <v>0.9</v>
      </c>
      <c r="C42" s="24"/>
      <c r="D42" s="23">
        <f>Справочно_Нетто!O7</f>
        <v>0.9</v>
      </c>
      <c r="E42" s="23">
        <f>Справочно_Нетто!O9</f>
        <v>0</v>
      </c>
      <c r="F42" s="25">
        <f t="shared" si="18"/>
        <v>1.8</v>
      </c>
      <c r="G42" s="26"/>
      <c r="H42" s="8" t="s">
        <v>102</v>
      </c>
      <c r="I42" s="8"/>
      <c r="J42" s="9"/>
      <c r="K42" s="8"/>
      <c r="L42" s="8"/>
      <c r="M42" s="6">
        <v>0</v>
      </c>
      <c r="N42" s="27"/>
      <c r="O42" s="8" t="s">
        <v>84</v>
      </c>
      <c r="P42" s="8"/>
      <c r="Q42" s="9"/>
      <c r="R42" s="8"/>
      <c r="S42" s="8"/>
      <c r="T42" s="6">
        <f>SUM(P42:S42)</f>
        <v>0</v>
      </c>
      <c r="U42" s="28"/>
      <c r="V42" s="28"/>
      <c r="W42" s="28"/>
      <c r="X42" s="28"/>
    </row>
    <row r="43" spans="1:24">
      <c r="A43" s="22" t="s">
        <v>190</v>
      </c>
      <c r="B43" s="23">
        <f>Справочно_Нетто!W5</f>
        <v>0</v>
      </c>
      <c r="C43" s="24"/>
      <c r="D43" s="23">
        <f>Справочно_Нетто!W7</f>
        <v>0.08</v>
      </c>
      <c r="E43" s="23">
        <f>Справочно_Нетто!W9</f>
        <v>0</v>
      </c>
      <c r="F43" s="25">
        <f t="shared" si="18"/>
        <v>0.08</v>
      </c>
      <c r="G43" s="26"/>
      <c r="H43" s="27"/>
      <c r="I43" s="27"/>
      <c r="J43" s="27"/>
      <c r="K43" s="27"/>
      <c r="L43" s="27"/>
      <c r="M43" s="33"/>
      <c r="N43" s="27"/>
      <c r="O43" s="8" t="s">
        <v>95</v>
      </c>
      <c r="P43" s="8"/>
      <c r="Q43" s="9"/>
      <c r="R43" s="8"/>
      <c r="S43" s="8"/>
      <c r="T43" s="6">
        <f t="shared" ref="T43" si="23">SUM(P43:S43)</f>
        <v>0</v>
      </c>
      <c r="U43" s="28"/>
      <c r="V43" s="28"/>
      <c r="W43" s="28"/>
      <c r="X43" s="28"/>
    </row>
    <row r="44" spans="1:24" ht="33">
      <c r="A44" s="22" t="s">
        <v>191</v>
      </c>
      <c r="B44" s="23"/>
      <c r="C44" s="24"/>
      <c r="D44" s="40"/>
      <c r="E44" s="40"/>
      <c r="F44" s="25">
        <f>SUM(B44:E44)</f>
        <v>0</v>
      </c>
      <c r="G44" s="26"/>
      <c r="H44" s="5" t="s">
        <v>116</v>
      </c>
      <c r="I44" s="6">
        <f>SUM(I45:I57)</f>
        <v>43.8</v>
      </c>
      <c r="J44" s="6">
        <f t="shared" ref="J44:M44" si="24">SUM(J45:J57)</f>
        <v>0</v>
      </c>
      <c r="K44" s="6">
        <f t="shared" si="24"/>
        <v>188.95</v>
      </c>
      <c r="L44" s="6">
        <f t="shared" si="24"/>
        <v>0</v>
      </c>
      <c r="M44" s="6">
        <f t="shared" si="24"/>
        <v>232.75</v>
      </c>
      <c r="N44" s="27"/>
      <c r="O44" s="8" t="s">
        <v>192</v>
      </c>
      <c r="P44" s="8"/>
      <c r="Q44" s="9"/>
      <c r="R44" s="8"/>
      <c r="S44" s="8"/>
      <c r="T44" s="6">
        <f>SUM(P44:S44)</f>
        <v>0</v>
      </c>
      <c r="U44" s="28"/>
      <c r="V44" s="28"/>
      <c r="W44" s="28"/>
      <c r="X44" s="28"/>
    </row>
    <row r="45" spans="1:24">
      <c r="A45" s="20" t="s">
        <v>61</v>
      </c>
      <c r="B45" s="41">
        <f>(SUM(B5:B44))</f>
        <v>406.93000000000006</v>
      </c>
      <c r="C45" s="41">
        <f>(SUM(C5:C44))</f>
        <v>0</v>
      </c>
      <c r="D45" s="41">
        <f>(SUM(D5:D44))-D8</f>
        <v>625.82933333333347</v>
      </c>
      <c r="E45" s="41">
        <f>(SUM(E5:E44))-E8</f>
        <v>140.20000000000002</v>
      </c>
      <c r="F45" s="41">
        <f>(SUM(F5:F44))-F8</f>
        <v>1172.959333333333</v>
      </c>
      <c r="G45" s="26"/>
      <c r="H45" s="8" t="s">
        <v>193</v>
      </c>
      <c r="I45" s="8">
        <f>Справочно_Нетто!L5</f>
        <v>0</v>
      </c>
      <c r="J45" s="9"/>
      <c r="K45" s="8">
        <f>Справочно_Нетто!L7</f>
        <v>38.9</v>
      </c>
      <c r="L45" s="8">
        <f>Справочно_Нетто!L9</f>
        <v>0</v>
      </c>
      <c r="M45" s="6">
        <f>SUM(I45:L45)</f>
        <v>38.9</v>
      </c>
      <c r="N45" s="27"/>
      <c r="O45" s="27"/>
      <c r="P45" s="27"/>
      <c r="Q45" s="27"/>
      <c r="R45" s="27"/>
      <c r="S45" s="27"/>
      <c r="T45" s="31"/>
      <c r="U45" s="28"/>
      <c r="V45" s="28"/>
      <c r="W45" s="28"/>
      <c r="X45" s="28"/>
    </row>
    <row r="46" spans="1:24" ht="49.5">
      <c r="A46" s="42"/>
      <c r="B46" s="43"/>
      <c r="C46" s="43"/>
      <c r="D46" s="44"/>
      <c r="E46" s="44"/>
      <c r="F46" s="145">
        <f>F45-Справочно_Нетто!AX11+'Справочно_НЕТТО Свод'!O64-M66-'Справочно_НЕТТО Свод'!M60-'Справочно_НЕТТО Свод'!T56-'Справочно_НЕТТО Свод'!T34-'Справочно_НЕТТО Свод'!T27</f>
        <v>-2.7000623958883807E-13</v>
      </c>
      <c r="G46" s="26"/>
      <c r="H46" s="8" t="s">
        <v>280</v>
      </c>
      <c r="I46" s="8"/>
      <c r="J46" s="9"/>
      <c r="K46" s="8"/>
      <c r="L46" s="8"/>
      <c r="M46" s="6">
        <f t="shared" ref="M46:M57" si="25">SUM(I46:L46)</f>
        <v>0</v>
      </c>
      <c r="N46" s="27"/>
      <c r="O46" s="8" t="s">
        <v>194</v>
      </c>
      <c r="P46" s="18" t="s">
        <v>112</v>
      </c>
      <c r="Q46" s="19" t="s">
        <v>284</v>
      </c>
      <c r="R46" s="18" t="s">
        <v>113</v>
      </c>
      <c r="S46" s="19" t="s">
        <v>488</v>
      </c>
      <c r="T46" s="32" t="s">
        <v>60</v>
      </c>
      <c r="U46" s="28"/>
      <c r="V46" s="28"/>
      <c r="W46" s="28"/>
      <c r="X46" s="28"/>
    </row>
    <row r="47" spans="1:24">
      <c r="A47" s="46"/>
      <c r="B47" s="47"/>
      <c r="C47" s="47"/>
      <c r="D47" s="47"/>
      <c r="E47" s="47"/>
      <c r="F47" s="45"/>
      <c r="G47" s="26"/>
      <c r="H47" s="8" t="s">
        <v>81</v>
      </c>
      <c r="I47" s="8">
        <f>Справочно_Нетто!AC5</f>
        <v>15.2</v>
      </c>
      <c r="J47" s="9"/>
      <c r="K47" s="8">
        <f>Справочно_Нетто!AC7</f>
        <v>51.6</v>
      </c>
      <c r="L47" s="8">
        <f>Справочно_Нетто!AC9</f>
        <v>0</v>
      </c>
      <c r="M47" s="6">
        <f t="shared" si="25"/>
        <v>66.8</v>
      </c>
      <c r="N47" s="27"/>
      <c r="O47" s="5" t="s">
        <v>116</v>
      </c>
      <c r="P47" s="6">
        <f>SUM(P48:P53)</f>
        <v>0</v>
      </c>
      <c r="Q47" s="7"/>
      <c r="R47" s="6">
        <f>SUM(R48:R53)</f>
        <v>6</v>
      </c>
      <c r="S47" s="6">
        <f>SUM(S48:S53)</f>
        <v>0</v>
      </c>
      <c r="T47" s="6">
        <f>SUM(T48:T53)</f>
        <v>6</v>
      </c>
      <c r="U47" s="28"/>
      <c r="V47" s="28"/>
      <c r="W47" s="28"/>
      <c r="X47" s="28"/>
    </row>
    <row r="48" spans="1:24">
      <c r="A48" s="46"/>
      <c r="B48" s="47"/>
      <c r="C48" s="47"/>
      <c r="D48" s="47"/>
      <c r="E48" s="47"/>
      <c r="F48" s="45"/>
      <c r="G48" s="26"/>
      <c r="H48" s="8" t="s">
        <v>88</v>
      </c>
      <c r="I48" s="8">
        <f>Справочно_Нетто!AI5</f>
        <v>0</v>
      </c>
      <c r="J48" s="9"/>
      <c r="K48" s="8">
        <f>Справочно_Нетто!AI7</f>
        <v>31.8</v>
      </c>
      <c r="L48" s="8">
        <f>Справочно_Нетто!AI9</f>
        <v>0</v>
      </c>
      <c r="M48" s="6">
        <f t="shared" si="25"/>
        <v>31.8</v>
      </c>
      <c r="N48" s="27"/>
      <c r="O48" s="8" t="s">
        <v>195</v>
      </c>
      <c r="P48" s="8"/>
      <c r="Q48" s="9"/>
      <c r="R48" s="8"/>
      <c r="S48" s="8"/>
      <c r="T48" s="6">
        <f>SUM(P48:S48)</f>
        <v>0</v>
      </c>
      <c r="U48" s="28"/>
      <c r="V48" s="28"/>
      <c r="W48" s="28"/>
      <c r="X48" s="28"/>
    </row>
    <row r="49" spans="1:24">
      <c r="A49" s="46"/>
      <c r="B49" s="47"/>
      <c r="C49" s="47"/>
      <c r="D49" s="47"/>
      <c r="E49" s="47"/>
      <c r="F49" s="45"/>
      <c r="G49" s="26"/>
      <c r="H49" s="8" t="s">
        <v>78</v>
      </c>
      <c r="I49" s="8">
        <f>Справочно_Нетто!X5</f>
        <v>16.2</v>
      </c>
      <c r="J49" s="9"/>
      <c r="K49" s="8">
        <f>Справочно_Нетто!X7</f>
        <v>30.55</v>
      </c>
      <c r="L49" s="8">
        <f>Справочно_Нетто!X9</f>
        <v>0</v>
      </c>
      <c r="M49" s="6">
        <f t="shared" si="25"/>
        <v>46.75</v>
      </c>
      <c r="N49" s="27"/>
      <c r="O49" s="8" t="s">
        <v>196</v>
      </c>
      <c r="P49" s="8"/>
      <c r="Q49" s="9"/>
      <c r="R49" s="8"/>
      <c r="S49" s="8"/>
      <c r="T49" s="6">
        <f t="shared" ref="T49:T53" si="26">SUM(P49:S49)</f>
        <v>0</v>
      </c>
      <c r="U49" s="28"/>
      <c r="V49" s="28"/>
      <c r="W49" s="28"/>
      <c r="X49" s="28"/>
    </row>
    <row r="50" spans="1:24">
      <c r="A50" s="46"/>
      <c r="B50" s="47"/>
      <c r="C50" s="47"/>
      <c r="D50" s="47"/>
      <c r="E50" s="47"/>
      <c r="F50" s="45"/>
      <c r="G50" s="26"/>
      <c r="H50" s="8" t="s">
        <v>197</v>
      </c>
      <c r="I50" s="8">
        <f>Справочно_Нетто!B5+Справочно_Нетто!K5</f>
        <v>0</v>
      </c>
      <c r="J50" s="9"/>
      <c r="K50" s="8">
        <f>Справочно_Нетто!B7+Справочно_Нетто!K7</f>
        <v>9.5</v>
      </c>
      <c r="L50" s="8">
        <f>Справочно_Нетто!B9+Справочно_Нетто!K9</f>
        <v>0</v>
      </c>
      <c r="M50" s="6">
        <f t="shared" si="25"/>
        <v>9.5</v>
      </c>
      <c r="N50" s="27"/>
      <c r="O50" s="8" t="s">
        <v>198</v>
      </c>
      <c r="P50" s="8">
        <f>Справочно_Нетто!AN5</f>
        <v>0</v>
      </c>
      <c r="Q50" s="9"/>
      <c r="R50" s="8">
        <f>Справочно_Нетто!AN7</f>
        <v>6</v>
      </c>
      <c r="S50" s="8">
        <f>Справочно_Нетто!AN9</f>
        <v>0</v>
      </c>
      <c r="T50" s="6">
        <f t="shared" si="26"/>
        <v>6</v>
      </c>
      <c r="U50" s="28"/>
      <c r="V50" s="28"/>
      <c r="W50" s="28"/>
      <c r="X50" s="28"/>
    </row>
    <row r="51" spans="1:24" ht="33">
      <c r="A51" s="46"/>
      <c r="B51" s="47"/>
      <c r="C51" s="47"/>
      <c r="D51" s="47"/>
      <c r="E51" s="47"/>
      <c r="F51" s="45"/>
      <c r="G51" s="26"/>
      <c r="H51" s="8" t="s">
        <v>199</v>
      </c>
      <c r="I51" s="8">
        <f>Справочно_Нетто!J5+Справочно_Нетто!S5+Справочно_Нетто!AF5</f>
        <v>8</v>
      </c>
      <c r="J51" s="9"/>
      <c r="K51" s="8">
        <f>Справочно_Нетто!AF7+Справочно_Нетто!S7+Справочно_Нетто!J7</f>
        <v>19.899999999999999</v>
      </c>
      <c r="L51" s="8">
        <f>Справочно_Нетто!J9+Справочно_Нетто!AF9+Справочно_Нетто!S9</f>
        <v>0</v>
      </c>
      <c r="M51" s="6">
        <f t="shared" si="25"/>
        <v>27.9</v>
      </c>
      <c r="N51" s="27"/>
      <c r="O51" s="8" t="s">
        <v>76</v>
      </c>
      <c r="P51" s="8"/>
      <c r="Q51" s="9"/>
      <c r="R51" s="8"/>
      <c r="S51" s="8"/>
      <c r="T51" s="6">
        <f t="shared" si="26"/>
        <v>0</v>
      </c>
      <c r="U51" s="28"/>
      <c r="V51" s="28"/>
      <c r="W51" s="28"/>
      <c r="X51" s="28"/>
    </row>
    <row r="52" spans="1:24">
      <c r="A52" s="46"/>
      <c r="B52" s="47"/>
      <c r="C52" s="47"/>
      <c r="D52" s="47"/>
      <c r="E52" s="47"/>
      <c r="F52" s="45"/>
      <c r="G52" s="26"/>
      <c r="H52" s="8" t="s">
        <v>200</v>
      </c>
      <c r="I52" s="8"/>
      <c r="J52" s="9"/>
      <c r="K52" s="8"/>
      <c r="L52" s="8"/>
      <c r="M52" s="6">
        <f t="shared" si="25"/>
        <v>0</v>
      </c>
      <c r="N52" s="27"/>
      <c r="O52" s="8" t="s">
        <v>201</v>
      </c>
      <c r="P52" s="8"/>
      <c r="Q52" s="9"/>
      <c r="R52" s="8"/>
      <c r="S52" s="8"/>
      <c r="T52" s="6">
        <f t="shared" si="26"/>
        <v>0</v>
      </c>
      <c r="U52" s="28"/>
      <c r="V52" s="28"/>
      <c r="W52" s="28"/>
      <c r="X52" s="28"/>
    </row>
    <row r="53" spans="1:24">
      <c r="A53" s="46"/>
      <c r="B53" s="47"/>
      <c r="C53" s="47"/>
      <c r="D53" s="47"/>
      <c r="E53" s="47"/>
      <c r="F53" s="45"/>
      <c r="G53" s="26"/>
      <c r="H53" s="8" t="s">
        <v>94</v>
      </c>
      <c r="I53" s="8">
        <f>Справочно_Нетто!AP5</f>
        <v>4</v>
      </c>
      <c r="J53" s="9"/>
      <c r="K53" s="8">
        <f>Справочно_Нетто!AP7</f>
        <v>6.2</v>
      </c>
      <c r="L53" s="8">
        <f>Справочно_Нетто!AP9</f>
        <v>0</v>
      </c>
      <c r="M53" s="6">
        <f>SUM(I53:L53)</f>
        <v>10.199999999999999</v>
      </c>
      <c r="N53" s="27"/>
      <c r="O53" s="8" t="s">
        <v>202</v>
      </c>
      <c r="P53" s="8"/>
      <c r="Q53" s="9"/>
      <c r="R53" s="8"/>
      <c r="S53" s="8"/>
      <c r="T53" s="6">
        <f t="shared" si="26"/>
        <v>0</v>
      </c>
      <c r="U53" s="28"/>
      <c r="V53" s="28"/>
      <c r="W53" s="28"/>
      <c r="X53" s="28"/>
    </row>
    <row r="54" spans="1:24">
      <c r="A54" s="46"/>
      <c r="B54" s="47"/>
      <c r="C54" s="47"/>
      <c r="D54" s="47"/>
      <c r="E54" s="47"/>
      <c r="F54" s="45"/>
      <c r="G54" s="26"/>
      <c r="H54" s="8" t="s">
        <v>96</v>
      </c>
      <c r="I54" s="8"/>
      <c r="J54" s="9"/>
      <c r="K54" s="8"/>
      <c r="L54" s="8"/>
      <c r="M54" s="6">
        <f>SUM(I54:L54)</f>
        <v>0</v>
      </c>
      <c r="N54" s="27"/>
      <c r="O54" s="28"/>
      <c r="P54" s="28"/>
      <c r="Q54" s="28"/>
      <c r="R54" s="28"/>
      <c r="S54" s="28"/>
      <c r="T54" s="31"/>
      <c r="U54" s="28"/>
      <c r="V54" s="28"/>
      <c r="W54" s="28"/>
      <c r="X54" s="28"/>
    </row>
    <row r="55" spans="1:24" ht="49.5">
      <c r="A55" s="46"/>
      <c r="B55" s="47"/>
      <c r="C55" s="47"/>
      <c r="D55" s="47"/>
      <c r="E55" s="47"/>
      <c r="F55" s="45"/>
      <c r="G55" s="39"/>
      <c r="H55" s="8" t="s">
        <v>203</v>
      </c>
      <c r="I55" s="8"/>
      <c r="J55" s="9"/>
      <c r="K55" s="8"/>
      <c r="L55" s="8"/>
      <c r="M55" s="6">
        <f t="shared" si="25"/>
        <v>0</v>
      </c>
      <c r="N55" s="28"/>
      <c r="O55" s="8" t="s">
        <v>163</v>
      </c>
      <c r="P55" s="18" t="s">
        <v>112</v>
      </c>
      <c r="Q55" s="19" t="s">
        <v>284</v>
      </c>
      <c r="R55" s="18" t="s">
        <v>113</v>
      </c>
      <c r="S55" s="19" t="s">
        <v>488</v>
      </c>
      <c r="T55" s="32" t="s">
        <v>60</v>
      </c>
      <c r="U55" s="28"/>
      <c r="V55" s="28"/>
      <c r="W55" s="28"/>
      <c r="X55" s="28"/>
    </row>
    <row r="56" spans="1:24">
      <c r="A56" s="46"/>
      <c r="B56" s="47"/>
      <c r="C56" s="47"/>
      <c r="D56" s="47"/>
      <c r="E56" s="47"/>
      <c r="F56" s="45"/>
      <c r="G56" s="39"/>
      <c r="H56" s="8" t="s">
        <v>99</v>
      </c>
      <c r="I56" s="8">
        <f>Справочно_Нетто!AT5</f>
        <v>0.4</v>
      </c>
      <c r="J56" s="9"/>
      <c r="K56" s="8">
        <f>Справочно_Нетто!AT7</f>
        <v>0.5</v>
      </c>
      <c r="L56" s="8">
        <f>Справочно_Нетто!AT9</f>
        <v>0</v>
      </c>
      <c r="M56" s="6">
        <f>SUM(I56:L56)</f>
        <v>0.9</v>
      </c>
      <c r="N56" s="28"/>
      <c r="O56" s="5" t="s">
        <v>116</v>
      </c>
      <c r="P56" s="6">
        <f>P57+P58/0.2+P59/0.15+P60</f>
        <v>0</v>
      </c>
      <c r="Q56" s="7"/>
      <c r="R56" s="6">
        <f>R57+R58/0.2+R59/0.15+R60</f>
        <v>0</v>
      </c>
      <c r="S56" s="6">
        <f>S57+S58/0.2+S59/0.15+S60</f>
        <v>0</v>
      </c>
      <c r="T56" s="6">
        <f>T57+T58/0.2+T59/0.15+T60</f>
        <v>0</v>
      </c>
      <c r="U56" s="38">
        <f>SUM(T57:T60)</f>
        <v>0</v>
      </c>
      <c r="V56" s="28"/>
      <c r="W56" s="28"/>
      <c r="X56" s="28"/>
    </row>
    <row r="57" spans="1:24">
      <c r="A57" s="46"/>
      <c r="B57" s="47"/>
      <c r="C57" s="47"/>
      <c r="D57" s="47"/>
      <c r="E57" s="47"/>
      <c r="F57" s="45"/>
      <c r="G57" s="39"/>
      <c r="H57" s="8" t="s">
        <v>204</v>
      </c>
      <c r="I57" s="8"/>
      <c r="J57" s="9"/>
      <c r="K57" s="8"/>
      <c r="L57" s="8"/>
      <c r="M57" s="6">
        <f t="shared" si="25"/>
        <v>0</v>
      </c>
      <c r="N57" s="28"/>
      <c r="O57" s="8" t="s">
        <v>163</v>
      </c>
      <c r="P57" s="8"/>
      <c r="Q57" s="9"/>
      <c r="R57" s="8"/>
      <c r="S57" s="8"/>
      <c r="T57" s="6">
        <f>SUM(P57:S57)</f>
        <v>0</v>
      </c>
      <c r="U57" s="28"/>
      <c r="V57" s="28"/>
      <c r="W57" s="28"/>
      <c r="X57" s="28"/>
    </row>
    <row r="58" spans="1:24">
      <c r="A58" s="46"/>
      <c r="B58" s="47"/>
      <c r="C58" s="47"/>
      <c r="D58" s="47"/>
      <c r="E58" s="47"/>
      <c r="F58" s="45"/>
      <c r="G58" s="39"/>
      <c r="H58" s="27"/>
      <c r="I58" s="27"/>
      <c r="J58" s="27"/>
      <c r="K58" s="27"/>
      <c r="L58" s="27"/>
      <c r="M58" s="33"/>
      <c r="N58" s="28"/>
      <c r="O58" s="8" t="s">
        <v>205</v>
      </c>
      <c r="P58" s="8"/>
      <c r="Q58" s="9"/>
      <c r="R58" s="8"/>
      <c r="S58" s="8"/>
      <c r="T58" s="6">
        <f t="shared" ref="T58:T59" si="27">SUM(P58:S58)</f>
        <v>0</v>
      </c>
      <c r="U58" s="28"/>
      <c r="V58" s="28"/>
      <c r="W58" s="28"/>
      <c r="X58" s="28"/>
    </row>
    <row r="59" spans="1:24" ht="49.5">
      <c r="A59" s="48"/>
      <c r="B59" s="49"/>
      <c r="C59" s="49"/>
      <c r="D59" s="49"/>
      <c r="E59" s="49"/>
      <c r="F59" s="50"/>
      <c r="G59" s="39">
        <f>SUM(M61:M63)</f>
        <v>92.5</v>
      </c>
      <c r="H59" s="8" t="s">
        <v>57</v>
      </c>
      <c r="I59" s="18" t="s">
        <v>112</v>
      </c>
      <c r="J59" s="19" t="s">
        <v>284</v>
      </c>
      <c r="K59" s="18" t="s">
        <v>113</v>
      </c>
      <c r="L59" s="19" t="s">
        <v>488</v>
      </c>
      <c r="M59" s="32" t="s">
        <v>60</v>
      </c>
      <c r="N59" s="28"/>
      <c r="O59" s="8" t="s">
        <v>206</v>
      </c>
      <c r="P59" s="8"/>
      <c r="Q59" s="9"/>
      <c r="R59" s="8"/>
      <c r="S59" s="8"/>
      <c r="T59" s="6">
        <f t="shared" si="27"/>
        <v>0</v>
      </c>
      <c r="U59" s="28"/>
      <c r="V59" s="28"/>
      <c r="W59" s="28"/>
      <c r="X59" s="28"/>
    </row>
    <row r="60" spans="1:24">
      <c r="A60" s="48"/>
      <c r="B60" s="49"/>
      <c r="C60" s="49"/>
      <c r="D60" s="49"/>
      <c r="E60" s="49"/>
      <c r="F60" s="50"/>
      <c r="G60" s="39"/>
      <c r="H60" s="5" t="s">
        <v>116</v>
      </c>
      <c r="I60" s="6">
        <f>I61+I62+I63/0.6</f>
        <v>44.4</v>
      </c>
      <c r="J60" s="6">
        <f t="shared" ref="J60:M60" si="28">J61+J62+J63/0.6</f>
        <v>0</v>
      </c>
      <c r="K60" s="6">
        <f t="shared" si="28"/>
        <v>49.433333333333337</v>
      </c>
      <c r="L60" s="6">
        <f t="shared" si="28"/>
        <v>0</v>
      </c>
      <c r="M60" s="6">
        <f t="shared" si="28"/>
        <v>93.833333333333329</v>
      </c>
      <c r="N60" s="28"/>
      <c r="O60" s="51" t="s">
        <v>207</v>
      </c>
      <c r="P60" s="51"/>
      <c r="Q60" s="52"/>
      <c r="R60" s="51"/>
      <c r="S60" s="51"/>
      <c r="T60" s="6">
        <f>SUM(P60:S60)</f>
        <v>0</v>
      </c>
      <c r="U60" s="28"/>
      <c r="V60" s="28"/>
      <c r="W60" s="28"/>
      <c r="X60" s="28"/>
    </row>
    <row r="61" spans="1:24">
      <c r="A61" s="48"/>
      <c r="B61" s="49"/>
      <c r="C61" s="49"/>
      <c r="D61" s="49"/>
      <c r="E61" s="49"/>
      <c r="F61" s="50"/>
      <c r="G61" s="39"/>
      <c r="H61" s="8" t="s">
        <v>57</v>
      </c>
      <c r="I61" s="8">
        <f>Справочно_Нетто!AQ5</f>
        <v>43.4</v>
      </c>
      <c r="J61" s="9"/>
      <c r="K61" s="8">
        <f>Справочно_Нетто!AQ7</f>
        <v>47.1</v>
      </c>
      <c r="L61" s="8">
        <f>Справочно_Нетто!AQ9</f>
        <v>0</v>
      </c>
      <c r="M61" s="6">
        <f>SUM(I61:L61)</f>
        <v>90.5</v>
      </c>
      <c r="N61" s="28"/>
      <c r="O61" s="53"/>
      <c r="P61" s="53"/>
      <c r="Q61" s="53"/>
      <c r="R61" s="53"/>
      <c r="S61" s="53"/>
      <c r="T61" s="31"/>
      <c r="U61" s="53"/>
      <c r="V61" s="28"/>
      <c r="W61" s="28"/>
      <c r="X61" s="28"/>
    </row>
    <row r="62" spans="1:24">
      <c r="A62" s="48"/>
      <c r="B62" s="49"/>
      <c r="C62" s="49"/>
      <c r="D62" s="49"/>
      <c r="E62" s="49"/>
      <c r="F62" s="50"/>
      <c r="G62" s="39"/>
      <c r="H62" s="8" t="s">
        <v>208</v>
      </c>
      <c r="I62" s="8"/>
      <c r="J62" s="9"/>
      <c r="K62" s="8"/>
      <c r="L62" s="8"/>
      <c r="M62" s="6">
        <f t="shared" ref="M62" si="29">SUM(I62:L62)</f>
        <v>0</v>
      </c>
      <c r="N62" s="28"/>
      <c r="O62" s="54"/>
      <c r="P62" s="54"/>
      <c r="Q62" s="54"/>
      <c r="R62" s="54"/>
      <c r="S62" s="54"/>
      <c r="T62" s="31"/>
      <c r="U62" s="53"/>
      <c r="V62" s="28"/>
      <c r="W62" s="28"/>
      <c r="X62" s="28"/>
    </row>
    <row r="63" spans="1:24">
      <c r="A63" s="48"/>
      <c r="B63" s="49"/>
      <c r="C63" s="49"/>
      <c r="D63" s="49"/>
      <c r="E63" s="49"/>
      <c r="F63" s="50"/>
      <c r="G63" s="39"/>
      <c r="H63" s="8" t="s">
        <v>92</v>
      </c>
      <c r="I63" s="8">
        <f>Справочно_Нетто!AM5</f>
        <v>0.6</v>
      </c>
      <c r="J63" s="9"/>
      <c r="K63" s="8">
        <f>Справочно_Нетто!AM7</f>
        <v>1.4</v>
      </c>
      <c r="L63" s="8">
        <f>Справочно_Нетто!AM9</f>
        <v>0</v>
      </c>
      <c r="M63" s="6">
        <f>SUM(I63:L63)</f>
        <v>2</v>
      </c>
      <c r="N63" s="28"/>
      <c r="O63" s="54"/>
      <c r="P63" s="54"/>
      <c r="Q63" s="54"/>
      <c r="R63" s="54"/>
      <c r="S63" s="54"/>
      <c r="T63" s="31"/>
      <c r="U63" s="53"/>
      <c r="V63" s="28"/>
      <c r="W63" s="28"/>
      <c r="X63" s="28"/>
    </row>
    <row r="64" spans="1:24">
      <c r="A64" s="48"/>
      <c r="B64" s="49"/>
      <c r="C64" s="49"/>
      <c r="D64" s="49"/>
      <c r="E64" s="49"/>
      <c r="F64" s="50"/>
      <c r="G64" s="39"/>
      <c r="H64" s="28"/>
      <c r="I64" s="28"/>
      <c r="J64" s="28"/>
      <c r="K64" s="28"/>
      <c r="L64" s="28"/>
      <c r="M64" s="55"/>
      <c r="N64" s="28"/>
      <c r="O64" s="56">
        <f>G59+G65+U56+U34+U27</f>
        <v>185</v>
      </c>
      <c r="P64" s="54"/>
      <c r="Q64" s="54"/>
      <c r="R64" s="54"/>
      <c r="S64" s="54"/>
      <c r="T64" s="31"/>
      <c r="U64" s="53"/>
      <c r="V64" s="28"/>
      <c r="W64" s="28"/>
      <c r="X64" s="28"/>
    </row>
    <row r="65" spans="1:26" ht="49.5">
      <c r="A65" s="48"/>
      <c r="B65" s="49"/>
      <c r="C65" s="49"/>
      <c r="D65" s="49"/>
      <c r="E65" s="49"/>
      <c r="F65" s="50"/>
      <c r="G65" s="39">
        <f>SUM(M67:M69)</f>
        <v>16.600000000000001</v>
      </c>
      <c r="H65" s="8" t="s">
        <v>209</v>
      </c>
      <c r="I65" s="18" t="s">
        <v>112</v>
      </c>
      <c r="J65" s="19" t="s">
        <v>284</v>
      </c>
      <c r="K65" s="18" t="s">
        <v>113</v>
      </c>
      <c r="L65" s="19" t="s">
        <v>488</v>
      </c>
      <c r="M65" s="32" t="s">
        <v>60</v>
      </c>
      <c r="N65" s="28"/>
      <c r="O65" s="54"/>
      <c r="P65" s="54"/>
      <c r="Q65" s="54"/>
      <c r="R65" s="54"/>
      <c r="S65" s="54"/>
      <c r="T65" s="31"/>
      <c r="U65" s="53"/>
      <c r="V65" s="28"/>
      <c r="W65" s="28"/>
      <c r="X65" s="28"/>
    </row>
    <row r="66" spans="1:26">
      <c r="A66" s="48"/>
      <c r="B66" s="49"/>
      <c r="C66" s="49"/>
      <c r="D66" s="49"/>
      <c r="E66" s="49"/>
      <c r="F66" s="50"/>
      <c r="G66" s="39"/>
      <c r="H66" s="5" t="s">
        <v>116</v>
      </c>
      <c r="I66" s="6">
        <f>I67+I68/0.4+I69</f>
        <v>14.6</v>
      </c>
      <c r="J66" s="6">
        <f t="shared" ref="J66:M66" si="30">J67+J68/0.4+J69</f>
        <v>0</v>
      </c>
      <c r="K66" s="6">
        <f t="shared" si="30"/>
        <v>0</v>
      </c>
      <c r="L66" s="6">
        <f t="shared" si="30"/>
        <v>2</v>
      </c>
      <c r="M66" s="6">
        <f t="shared" si="30"/>
        <v>16.600000000000001</v>
      </c>
      <c r="N66" s="53"/>
      <c r="O66" s="54"/>
      <c r="P66" s="54"/>
      <c r="Q66" s="54"/>
      <c r="R66" s="54"/>
      <c r="S66" s="54"/>
      <c r="T66" s="31"/>
      <c r="U66" s="53"/>
      <c r="V66" s="28"/>
      <c r="W66" s="28"/>
      <c r="X66" s="28"/>
    </row>
    <row r="67" spans="1:26">
      <c r="A67" s="48"/>
      <c r="B67" s="49"/>
      <c r="C67" s="49"/>
      <c r="D67" s="49"/>
      <c r="E67" s="49"/>
      <c r="F67" s="50"/>
      <c r="G67" s="39"/>
      <c r="H67" s="8" t="s">
        <v>209</v>
      </c>
      <c r="I67" s="8">
        <f>Справочно_Нетто!AW5</f>
        <v>14.6</v>
      </c>
      <c r="J67" s="9"/>
      <c r="K67" s="8">
        <f>Справочно_Нетто!AW7</f>
        <v>0</v>
      </c>
      <c r="L67" s="8">
        <f>Справочно_Нетто!AW9</f>
        <v>2</v>
      </c>
      <c r="M67" s="6">
        <f>SUM(I67:L67)</f>
        <v>16.600000000000001</v>
      </c>
      <c r="N67" s="49"/>
      <c r="O67" s="54"/>
      <c r="P67" s="54"/>
      <c r="Q67" s="54"/>
      <c r="R67" s="54"/>
      <c r="S67" s="54"/>
      <c r="T67" s="50"/>
      <c r="U67" s="49"/>
      <c r="V67" s="49"/>
      <c r="W67" s="49"/>
      <c r="X67" s="49"/>
      <c r="Y67" s="48"/>
      <c r="Z67" s="48"/>
    </row>
    <row r="68" spans="1:26">
      <c r="A68" s="48"/>
      <c r="B68" s="49"/>
      <c r="C68" s="49"/>
      <c r="D68" s="49"/>
      <c r="E68" s="49"/>
      <c r="F68" s="50"/>
      <c r="G68" s="39"/>
      <c r="H68" s="8" t="s">
        <v>210</v>
      </c>
      <c r="I68" s="8"/>
      <c r="J68" s="9"/>
      <c r="K68" s="8"/>
      <c r="L68" s="8"/>
      <c r="M68" s="6">
        <f t="shared" ref="M68" si="31">SUM(I68:L68)</f>
        <v>0</v>
      </c>
      <c r="N68" s="49"/>
      <c r="O68" s="54"/>
      <c r="P68" s="54"/>
      <c r="Q68" s="54"/>
      <c r="R68" s="54"/>
      <c r="S68" s="54"/>
      <c r="T68" s="50"/>
      <c r="U68" s="49"/>
      <c r="V68" s="49"/>
      <c r="W68" s="49"/>
      <c r="X68" s="49"/>
      <c r="Y68" s="48"/>
      <c r="Z68" s="48"/>
    </row>
    <row r="69" spans="1:26">
      <c r="A69" s="48"/>
      <c r="B69" s="49"/>
      <c r="C69" s="49"/>
      <c r="D69" s="49"/>
      <c r="E69" s="49"/>
      <c r="F69" s="50"/>
      <c r="G69" s="39"/>
      <c r="H69" s="8" t="s">
        <v>211</v>
      </c>
      <c r="I69" s="8"/>
      <c r="J69" s="9"/>
      <c r="K69" s="8"/>
      <c r="L69" s="8"/>
      <c r="M69" s="6">
        <v>0</v>
      </c>
      <c r="N69" s="49"/>
      <c r="O69" s="49"/>
      <c r="P69" s="49"/>
      <c r="Q69" s="49"/>
      <c r="R69" s="49"/>
      <c r="S69" s="49"/>
      <c r="T69" s="50"/>
      <c r="U69" s="49"/>
      <c r="V69" s="49"/>
      <c r="W69" s="49"/>
      <c r="X69" s="49"/>
      <c r="Y69" s="48"/>
      <c r="Z69" s="48"/>
    </row>
    <row r="70" spans="1:26">
      <c r="A70" s="48"/>
      <c r="B70" s="49"/>
      <c r="C70" s="49"/>
      <c r="D70" s="49"/>
      <c r="E70" s="49"/>
      <c r="F70" s="50"/>
      <c r="G70" s="39"/>
      <c r="H70" s="53"/>
      <c r="I70" s="53"/>
      <c r="J70" s="53"/>
      <c r="K70" s="53"/>
      <c r="L70" s="53"/>
      <c r="M70" s="31"/>
      <c r="N70" s="49"/>
      <c r="O70" s="49"/>
      <c r="P70" s="49"/>
      <c r="Q70" s="49"/>
      <c r="R70" s="49"/>
      <c r="S70" s="49"/>
      <c r="T70" s="50"/>
      <c r="U70" s="49"/>
      <c r="V70" s="49"/>
      <c r="W70" s="49"/>
      <c r="X70" s="49"/>
      <c r="Y70" s="48"/>
      <c r="Z70" s="48"/>
    </row>
    <row r="71" spans="1:26">
      <c r="A71" s="48"/>
      <c r="B71" s="49"/>
      <c r="C71" s="49"/>
      <c r="D71" s="49"/>
      <c r="E71" s="49"/>
      <c r="F71" s="50"/>
      <c r="G71" s="39"/>
      <c r="H71" s="49"/>
      <c r="I71" s="49"/>
      <c r="J71" s="49"/>
      <c r="K71" s="49"/>
      <c r="L71" s="49"/>
      <c r="M71" s="50"/>
      <c r="N71" s="28"/>
      <c r="O71" s="28"/>
      <c r="P71" s="28"/>
      <c r="Q71" s="28"/>
      <c r="R71" s="28"/>
      <c r="S71" s="28"/>
      <c r="T71" s="55"/>
      <c r="U71" s="28"/>
      <c r="V71" s="28"/>
      <c r="W71" s="28"/>
      <c r="X71" s="28"/>
    </row>
    <row r="72" spans="1:26">
      <c r="B72" s="28"/>
      <c r="C72" s="28"/>
      <c r="D72" s="28"/>
      <c r="E72" s="28"/>
      <c r="F72" s="55"/>
      <c r="G72" s="39"/>
      <c r="H72" s="49"/>
      <c r="I72" s="49"/>
      <c r="J72" s="49"/>
      <c r="K72" s="49"/>
      <c r="L72" s="49"/>
      <c r="M72" s="50"/>
      <c r="N72" s="28"/>
      <c r="O72" s="28"/>
      <c r="P72" s="28"/>
      <c r="Q72" s="28"/>
      <c r="R72" s="28"/>
      <c r="S72" s="28"/>
      <c r="T72" s="55"/>
      <c r="U72" s="28"/>
      <c r="V72" s="28"/>
      <c r="W72" s="28"/>
      <c r="X72" s="28"/>
    </row>
    <row r="73" spans="1:26">
      <c r="B73" s="28"/>
      <c r="C73" s="28"/>
      <c r="D73" s="28"/>
      <c r="E73" s="28"/>
      <c r="F73" s="55"/>
      <c r="G73" s="39"/>
      <c r="H73" s="49"/>
      <c r="I73" s="49"/>
      <c r="J73" s="49"/>
      <c r="K73" s="49"/>
      <c r="L73" s="49"/>
      <c r="M73" s="50"/>
      <c r="N73" s="28"/>
      <c r="O73" s="28"/>
      <c r="P73" s="28"/>
      <c r="Q73" s="28"/>
      <c r="R73" s="28"/>
      <c r="S73" s="28"/>
      <c r="T73" s="55"/>
      <c r="U73" s="28"/>
      <c r="V73" s="28"/>
      <c r="W73" s="28"/>
      <c r="X73" s="28"/>
    </row>
    <row r="74" spans="1:26">
      <c r="B74" s="28"/>
      <c r="C74" s="28"/>
      <c r="D74" s="28"/>
      <c r="E74" s="28"/>
      <c r="F74" s="55"/>
      <c r="H74" s="48"/>
      <c r="I74" s="57"/>
      <c r="J74" s="57"/>
      <c r="K74" s="57"/>
      <c r="L74" s="57"/>
      <c r="M74" s="58"/>
      <c r="N74" s="59"/>
      <c r="O74" s="59"/>
      <c r="P74" s="59"/>
      <c r="Q74" s="59"/>
      <c r="R74" s="59"/>
      <c r="S74" s="59"/>
      <c r="T74" s="60"/>
      <c r="U74" s="59"/>
    </row>
  </sheetData>
  <mergeCells count="7">
    <mergeCell ref="A2:T2"/>
    <mergeCell ref="A3:A4"/>
    <mergeCell ref="B3:B4"/>
    <mergeCell ref="D3:D4"/>
    <mergeCell ref="E3:E4"/>
    <mergeCell ref="F3:F4"/>
    <mergeCell ref="C3:C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46"/>
  <sheetViews>
    <sheetView view="pageBreakPreview" topLeftCell="A10" zoomScale="60" workbookViewId="0">
      <selection activeCell="C6" sqref="C6:C43"/>
    </sheetView>
  </sheetViews>
  <sheetFormatPr defaultColWidth="9.33203125" defaultRowHeight="16.5"/>
  <cols>
    <col min="1" max="1" width="3.5" style="66" customWidth="1"/>
    <col min="2" max="2" width="40.6640625" style="66" customWidth="1"/>
    <col min="3" max="3" width="16.6640625" style="66" customWidth="1"/>
    <col min="4" max="4" width="16.6640625" style="110" customWidth="1"/>
    <col min="5" max="5" width="16.6640625" style="66" customWidth="1"/>
    <col min="6" max="6" width="14.6640625" style="111" customWidth="1"/>
    <col min="7" max="7" width="17.1640625" style="66" customWidth="1"/>
    <col min="8" max="9" width="17.1640625" style="66" hidden="1" customWidth="1"/>
    <col min="10" max="10" width="11.33203125" style="66" customWidth="1"/>
    <col min="11" max="11" width="20.5" style="66" customWidth="1"/>
    <col min="12" max="15" width="11.33203125" style="66" customWidth="1"/>
    <col min="16" max="18" width="9.33203125" style="1"/>
    <col min="19" max="258" width="11.33203125" style="66" customWidth="1"/>
    <col min="259" max="259" width="3.5" style="66" customWidth="1"/>
    <col min="260" max="260" width="40.6640625" style="66" customWidth="1"/>
    <col min="261" max="263" width="16.6640625" style="66" customWidth="1"/>
    <col min="264" max="265" width="17.1640625" style="66" customWidth="1"/>
    <col min="266" max="266" width="11.33203125" style="66" customWidth="1"/>
    <col min="267" max="267" width="20.5" style="66" customWidth="1"/>
    <col min="268" max="514" width="11.33203125" style="66" customWidth="1"/>
    <col min="515" max="515" width="3.5" style="66" customWidth="1"/>
    <col min="516" max="516" width="40.6640625" style="66" customWidth="1"/>
    <col min="517" max="519" width="16.6640625" style="66" customWidth="1"/>
    <col min="520" max="521" width="17.1640625" style="66" customWidth="1"/>
    <col min="522" max="522" width="11.33203125" style="66" customWidth="1"/>
    <col min="523" max="523" width="20.5" style="66" customWidth="1"/>
    <col min="524" max="770" width="11.33203125" style="66" customWidth="1"/>
    <col min="771" max="771" width="3.5" style="66" customWidth="1"/>
    <col min="772" max="772" width="40.6640625" style="66" customWidth="1"/>
    <col min="773" max="775" width="16.6640625" style="66" customWidth="1"/>
    <col min="776" max="777" width="17.1640625" style="66" customWidth="1"/>
    <col min="778" max="778" width="11.33203125" style="66" customWidth="1"/>
    <col min="779" max="779" width="20.5" style="66" customWidth="1"/>
    <col min="780" max="1027" width="11.33203125" style="66" customWidth="1"/>
    <col min="1028" max="16384" width="9.33203125" style="1"/>
  </cols>
  <sheetData>
    <row r="1" spans="1:13" ht="15.6" customHeight="1">
      <c r="A1" s="61"/>
      <c r="B1" s="61"/>
      <c r="C1" s="62"/>
      <c r="D1" s="63"/>
      <c r="E1" s="62"/>
      <c r="F1" s="64"/>
      <c r="G1" s="65"/>
      <c r="H1" s="65"/>
      <c r="I1" s="65"/>
      <c r="J1" s="62"/>
      <c r="M1" s="67"/>
    </row>
    <row r="2" spans="1:13" ht="45.75" customHeight="1">
      <c r="A2" s="61"/>
      <c r="B2" s="279" t="s">
        <v>557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>
      <c r="A3" s="68"/>
      <c r="B3" s="69" t="s">
        <v>540</v>
      </c>
      <c r="C3" s="70"/>
      <c r="D3" s="71"/>
      <c r="E3" s="72"/>
      <c r="F3" s="73"/>
      <c r="G3" s="65"/>
      <c r="H3" s="65"/>
      <c r="I3" s="65"/>
      <c r="J3" s="72"/>
      <c r="K3" s="65"/>
    </row>
    <row r="4" spans="1:13" ht="17.25" thickBot="1">
      <c r="A4" s="61"/>
      <c r="B4" s="69"/>
      <c r="C4" s="70"/>
      <c r="D4" s="74"/>
      <c r="E4" s="62"/>
      <c r="F4" s="64"/>
      <c r="G4" s="65"/>
      <c r="H4" s="65"/>
      <c r="I4" s="65"/>
      <c r="J4" s="62"/>
      <c r="K4" s="65"/>
    </row>
    <row r="5" spans="1:13" ht="154.5" customHeight="1" thickBot="1">
      <c r="A5" s="61"/>
      <c r="B5" s="75" t="s">
        <v>212</v>
      </c>
      <c r="C5" s="76" t="s">
        <v>539</v>
      </c>
      <c r="D5" s="77" t="s">
        <v>213</v>
      </c>
      <c r="E5" s="78" t="s">
        <v>214</v>
      </c>
      <c r="F5" s="79" t="s">
        <v>215</v>
      </c>
      <c r="G5" s="80" t="s">
        <v>214</v>
      </c>
      <c r="H5" s="81" t="s">
        <v>286</v>
      </c>
      <c r="I5" s="80" t="s">
        <v>214</v>
      </c>
      <c r="J5" s="82" t="s">
        <v>216</v>
      </c>
      <c r="K5" s="78" t="s">
        <v>214</v>
      </c>
      <c r="L5" s="83" t="s">
        <v>486</v>
      </c>
      <c r="M5" s="78" t="s">
        <v>214</v>
      </c>
    </row>
    <row r="6" spans="1:13" ht="17.25" thickBot="1">
      <c r="A6" s="61"/>
      <c r="B6" s="84" t="s">
        <v>217</v>
      </c>
      <c r="C6" s="85">
        <v>120</v>
      </c>
      <c r="D6" s="86">
        <f>F6+H6+J6+L6</f>
        <v>50</v>
      </c>
      <c r="E6" s="87">
        <f>D6/C6</f>
        <v>0.41666666666666669</v>
      </c>
      <c r="F6" s="88">
        <f>'Справочно_НЕТТО Свод'!B5</f>
        <v>0</v>
      </c>
      <c r="G6" s="89">
        <f>F6/C6</f>
        <v>0</v>
      </c>
      <c r="H6" s="90">
        <f>'Справочно_НЕТТО Свод'!C5</f>
        <v>0</v>
      </c>
      <c r="I6" s="89">
        <f>H6/C6</f>
        <v>0</v>
      </c>
      <c r="J6" s="91">
        <f>'Справочно_НЕТТО Свод'!D5</f>
        <v>50</v>
      </c>
      <c r="K6" s="87">
        <f>J6/C6</f>
        <v>0.41666666666666669</v>
      </c>
      <c r="L6" s="91">
        <f>'Справочно_НЕТТО Свод'!E5</f>
        <v>0</v>
      </c>
      <c r="M6" s="92">
        <f>L6/C6</f>
        <v>0</v>
      </c>
    </row>
    <row r="7" spans="1:13" ht="17.25" thickBot="1">
      <c r="A7" s="61"/>
      <c r="B7" s="93" t="s">
        <v>218</v>
      </c>
      <c r="C7" s="98">
        <v>200</v>
      </c>
      <c r="D7" s="86">
        <f t="shared" ref="D7:D44" si="0">F7+H7+J7+L7</f>
        <v>93.833333333333343</v>
      </c>
      <c r="E7" s="95">
        <f t="shared" ref="E7:E43" si="1">D7/C7</f>
        <v>0.46916666666666673</v>
      </c>
      <c r="F7" s="96">
        <f>'Справочно_НЕТТО Свод'!B6</f>
        <v>44.4</v>
      </c>
      <c r="G7" s="95">
        <f t="shared" ref="G7:G43" si="2">F7/C7</f>
        <v>0.222</v>
      </c>
      <c r="H7" s="90">
        <f>'Справочно_НЕТТО Свод'!C6</f>
        <v>0</v>
      </c>
      <c r="I7" s="89">
        <f t="shared" ref="I7:I43" si="3">H7/C7</f>
        <v>0</v>
      </c>
      <c r="J7" s="91">
        <f>'Справочно_НЕТТО Свод'!D6</f>
        <v>49.433333333333337</v>
      </c>
      <c r="K7" s="95">
        <f t="shared" ref="K7:K43" si="4">J7/C7</f>
        <v>0.24716666666666667</v>
      </c>
      <c r="L7" s="91">
        <f>'Справочно_НЕТТО Свод'!E6</f>
        <v>0</v>
      </c>
      <c r="M7" s="97">
        <f t="shared" ref="M7:M43" si="5">L7/C7</f>
        <v>0</v>
      </c>
    </row>
    <row r="8" spans="1:13" ht="17.25" thickBot="1">
      <c r="A8" s="61"/>
      <c r="B8" s="93" t="s">
        <v>219</v>
      </c>
      <c r="C8" s="98">
        <v>20</v>
      </c>
      <c r="D8" s="86">
        <f t="shared" si="0"/>
        <v>64.2</v>
      </c>
      <c r="E8" s="95">
        <f t="shared" si="1"/>
        <v>3.21</v>
      </c>
      <c r="F8" s="96">
        <f>'Справочно_НЕТТО Свод'!B7</f>
        <v>3.6</v>
      </c>
      <c r="G8" s="95">
        <f t="shared" si="2"/>
        <v>0.18</v>
      </c>
      <c r="H8" s="90">
        <f>'Справочно_НЕТТО Свод'!C7</f>
        <v>0</v>
      </c>
      <c r="I8" s="89">
        <f t="shared" si="3"/>
        <v>0</v>
      </c>
      <c r="J8" s="91">
        <f>'Справочно_НЕТТО Свод'!D7</f>
        <v>1.6</v>
      </c>
      <c r="K8" s="95">
        <f t="shared" si="4"/>
        <v>0.08</v>
      </c>
      <c r="L8" s="91">
        <f>'Справочно_НЕТТО Свод'!E7</f>
        <v>59</v>
      </c>
      <c r="M8" s="97">
        <f t="shared" si="5"/>
        <v>2.95</v>
      </c>
    </row>
    <row r="9" spans="1:13" ht="17.25" thickBot="1">
      <c r="A9" s="61"/>
      <c r="B9" s="93" t="s">
        <v>220</v>
      </c>
      <c r="C9" s="98">
        <v>50</v>
      </c>
      <c r="D9" s="86">
        <f t="shared" si="0"/>
        <v>55.2</v>
      </c>
      <c r="E9" s="95">
        <f t="shared" si="1"/>
        <v>1.1040000000000001</v>
      </c>
      <c r="F9" s="96">
        <f>'Справочно_НЕТТО Свод'!B9</f>
        <v>25.8</v>
      </c>
      <c r="G9" s="95">
        <f t="shared" si="2"/>
        <v>0.51600000000000001</v>
      </c>
      <c r="H9" s="90">
        <f>'Справочно_НЕТТО Свод'!C8</f>
        <v>0</v>
      </c>
      <c r="I9" s="89">
        <f t="shared" si="3"/>
        <v>0</v>
      </c>
      <c r="J9" s="91">
        <f>'Справочно_НЕТТО Свод'!D9</f>
        <v>29.4</v>
      </c>
      <c r="K9" s="95">
        <f t="shared" si="4"/>
        <v>0.58799999999999997</v>
      </c>
      <c r="L9" s="91">
        <f>'Справочно_НЕТТО Свод'!E8</f>
        <v>0</v>
      </c>
      <c r="M9" s="97">
        <f t="shared" si="5"/>
        <v>0</v>
      </c>
    </row>
    <row r="10" spans="1:13" ht="17.25" thickBot="1">
      <c r="A10" s="61"/>
      <c r="B10" s="93" t="s">
        <v>128</v>
      </c>
      <c r="C10" s="98">
        <v>20</v>
      </c>
      <c r="D10" s="86">
        <f t="shared" si="0"/>
        <v>30.799999999999997</v>
      </c>
      <c r="E10" s="95">
        <f t="shared" si="1"/>
        <v>1.5399999999999998</v>
      </c>
      <c r="F10" s="96">
        <f>'Справочно_НЕТТО Свод'!B10</f>
        <v>14.4</v>
      </c>
      <c r="G10" s="95">
        <f t="shared" si="2"/>
        <v>0.72</v>
      </c>
      <c r="H10" s="90">
        <f>'Справочно_НЕТТО Свод'!C9</f>
        <v>0</v>
      </c>
      <c r="I10" s="89">
        <f t="shared" si="3"/>
        <v>0</v>
      </c>
      <c r="J10" s="91">
        <f>'Справочно_НЕТТО Свод'!D10</f>
        <v>16.399999999999999</v>
      </c>
      <c r="K10" s="95">
        <f t="shared" si="4"/>
        <v>0.82</v>
      </c>
      <c r="L10" s="91">
        <f>'Справочно_НЕТТО Свод'!E9</f>
        <v>0</v>
      </c>
      <c r="M10" s="97">
        <f t="shared" si="5"/>
        <v>0</v>
      </c>
    </row>
    <row r="11" spans="1:13" ht="17.25" thickBot="1">
      <c r="A11" s="61"/>
      <c r="B11" s="93" t="s">
        <v>221</v>
      </c>
      <c r="C11" s="98">
        <v>187</v>
      </c>
      <c r="D11" s="86">
        <f t="shared" si="0"/>
        <v>134.83000000000001</v>
      </c>
      <c r="E11" s="95">
        <f t="shared" si="1"/>
        <v>0.72101604278074871</v>
      </c>
      <c r="F11" s="96">
        <f>'Справочно_НЕТТО Свод'!B11</f>
        <v>18.600000000000001</v>
      </c>
      <c r="G11" s="95">
        <f t="shared" si="2"/>
        <v>9.9465240641711236E-2</v>
      </c>
      <c r="H11" s="90">
        <f>'Справочно_НЕТТО Свод'!C10</f>
        <v>0</v>
      </c>
      <c r="I11" s="89">
        <f t="shared" si="3"/>
        <v>0</v>
      </c>
      <c r="J11" s="91">
        <f>'Справочно_НЕТТО Свод'!D11</f>
        <v>116.23000000000002</v>
      </c>
      <c r="K11" s="95">
        <f t="shared" si="4"/>
        <v>0.62155080213903757</v>
      </c>
      <c r="L11" s="91">
        <f>'Справочно_НЕТТО Свод'!E10</f>
        <v>0</v>
      </c>
      <c r="M11" s="97">
        <f t="shared" si="5"/>
        <v>0</v>
      </c>
    </row>
    <row r="12" spans="1:13" ht="17.25" thickBot="1">
      <c r="A12" s="61"/>
      <c r="B12" s="93" t="s">
        <v>222</v>
      </c>
      <c r="C12" s="98">
        <v>200</v>
      </c>
      <c r="D12" s="86">
        <f t="shared" si="0"/>
        <v>232.75</v>
      </c>
      <c r="E12" s="95">
        <f t="shared" si="1"/>
        <v>1.1637500000000001</v>
      </c>
      <c r="F12" s="96">
        <f>'Справочно_НЕТТО Свод'!B12</f>
        <v>43.8</v>
      </c>
      <c r="G12" s="95">
        <f t="shared" si="2"/>
        <v>0.21899999999999997</v>
      </c>
      <c r="H12" s="90">
        <f>'Справочно_НЕТТО Свод'!C11</f>
        <v>0</v>
      </c>
      <c r="I12" s="89">
        <f t="shared" si="3"/>
        <v>0</v>
      </c>
      <c r="J12" s="91">
        <f>'Справочно_НЕТТО Свод'!D12</f>
        <v>188.95</v>
      </c>
      <c r="K12" s="95">
        <f t="shared" si="4"/>
        <v>0.94474999999999998</v>
      </c>
      <c r="L12" s="91">
        <f>'Справочно_НЕТТО Свод'!E11</f>
        <v>0</v>
      </c>
      <c r="M12" s="97">
        <f t="shared" si="5"/>
        <v>0</v>
      </c>
    </row>
    <row r="13" spans="1:13" ht="33.75" thickBot="1">
      <c r="A13" s="61"/>
      <c r="B13" s="93" t="s">
        <v>136</v>
      </c>
      <c r="C13" s="98">
        <v>120</v>
      </c>
      <c r="D13" s="86">
        <f t="shared" si="0"/>
        <v>0</v>
      </c>
      <c r="E13" s="95">
        <f t="shared" si="1"/>
        <v>0</v>
      </c>
      <c r="F13" s="96">
        <f>'Справочно_НЕТТО Свод'!B13</f>
        <v>0</v>
      </c>
      <c r="G13" s="95">
        <f t="shared" si="2"/>
        <v>0</v>
      </c>
      <c r="H13" s="90">
        <f>'Справочно_НЕТТО Свод'!C12</f>
        <v>0</v>
      </c>
      <c r="I13" s="89">
        <f t="shared" si="3"/>
        <v>0</v>
      </c>
      <c r="J13" s="91">
        <f>'Справочно_НЕТТО Свод'!D13</f>
        <v>0</v>
      </c>
      <c r="K13" s="95">
        <f t="shared" si="4"/>
        <v>0</v>
      </c>
      <c r="L13" s="91">
        <f>'Справочно_НЕТТО Свод'!E12</f>
        <v>0</v>
      </c>
      <c r="M13" s="97">
        <f t="shared" si="5"/>
        <v>0</v>
      </c>
    </row>
    <row r="14" spans="1:13" ht="17.25" thickBot="1">
      <c r="A14" s="61"/>
      <c r="B14" s="93" t="s">
        <v>223</v>
      </c>
      <c r="C14" s="98">
        <v>185</v>
      </c>
      <c r="D14" s="86">
        <f t="shared" si="0"/>
        <v>107.3</v>
      </c>
      <c r="E14" s="95">
        <f t="shared" si="1"/>
        <v>0.57999999999999996</v>
      </c>
      <c r="F14" s="96">
        <f>'Справочно_НЕТТО Свод'!B14</f>
        <v>84</v>
      </c>
      <c r="G14" s="95">
        <f t="shared" si="2"/>
        <v>0.45405405405405408</v>
      </c>
      <c r="H14" s="90">
        <f>'Справочно_НЕТТО Свод'!C14</f>
        <v>0</v>
      </c>
      <c r="I14" s="89">
        <f t="shared" si="3"/>
        <v>0</v>
      </c>
      <c r="J14" s="91">
        <f>'Справочно_НЕТТО Свод'!D14</f>
        <v>23.3</v>
      </c>
      <c r="K14" s="95">
        <f t="shared" si="4"/>
        <v>0.12594594594594594</v>
      </c>
      <c r="L14" s="91">
        <f>'Справочно_НЕТТО Свод'!E14</f>
        <v>0</v>
      </c>
      <c r="M14" s="97">
        <f t="shared" si="5"/>
        <v>0</v>
      </c>
    </row>
    <row r="15" spans="1:13" ht="17.25" thickBot="1">
      <c r="A15" s="61"/>
      <c r="B15" s="93" t="s">
        <v>141</v>
      </c>
      <c r="C15" s="98">
        <v>1</v>
      </c>
      <c r="D15" s="86">
        <f t="shared" si="0"/>
        <v>0</v>
      </c>
      <c r="E15" s="95">
        <f t="shared" si="1"/>
        <v>0</v>
      </c>
      <c r="F15" s="96">
        <f>'Справочно_НЕТТО Свод'!B15</f>
        <v>0</v>
      </c>
      <c r="G15" s="95">
        <f t="shared" si="2"/>
        <v>0</v>
      </c>
      <c r="H15" s="90">
        <v>0</v>
      </c>
      <c r="I15" s="89">
        <f t="shared" si="3"/>
        <v>0</v>
      </c>
      <c r="J15" s="91">
        <f>'Справочно_НЕТТО Свод'!D15</f>
        <v>0</v>
      </c>
      <c r="K15" s="95">
        <f t="shared" si="4"/>
        <v>0</v>
      </c>
      <c r="L15" s="91">
        <f>'Справочно_НЕТТО Свод'!E15</f>
        <v>0</v>
      </c>
      <c r="M15" s="97">
        <f t="shared" si="5"/>
        <v>0</v>
      </c>
    </row>
    <row r="16" spans="1:13" ht="17.25" thickBot="1">
      <c r="A16" s="61"/>
      <c r="B16" s="93" t="s">
        <v>224</v>
      </c>
      <c r="C16" s="98">
        <v>20</v>
      </c>
      <c r="D16" s="86">
        <f t="shared" si="0"/>
        <v>6</v>
      </c>
      <c r="E16" s="95">
        <f t="shared" si="1"/>
        <v>0.3</v>
      </c>
      <c r="F16" s="96">
        <f>'Справочно_НЕТТО Свод'!B16</f>
        <v>0</v>
      </c>
      <c r="G16" s="95">
        <f t="shared" si="2"/>
        <v>0</v>
      </c>
      <c r="H16" s="90">
        <f>'Справочно_НЕТТО Свод'!C15</f>
        <v>0</v>
      </c>
      <c r="I16" s="89">
        <f t="shared" si="3"/>
        <v>0</v>
      </c>
      <c r="J16" s="91">
        <f>'Справочно_НЕТТО Свод'!D16</f>
        <v>6</v>
      </c>
      <c r="K16" s="95">
        <f t="shared" si="4"/>
        <v>0.3</v>
      </c>
      <c r="L16" s="91">
        <f>'Справочно_НЕТТО Свод'!E16</f>
        <v>0</v>
      </c>
      <c r="M16" s="97">
        <f t="shared" si="5"/>
        <v>0</v>
      </c>
    </row>
    <row r="17" spans="1:13" ht="17.25" thickBot="1">
      <c r="A17" s="61"/>
      <c r="B17" s="93" t="s">
        <v>100</v>
      </c>
      <c r="C17" s="98">
        <v>4</v>
      </c>
      <c r="D17" s="86">
        <f t="shared" si="0"/>
        <v>0.3</v>
      </c>
      <c r="E17" s="95">
        <f t="shared" si="1"/>
        <v>7.4999999999999997E-2</v>
      </c>
      <c r="F17" s="96">
        <f>'Справочно_НЕТТО Свод'!B17</f>
        <v>0.3</v>
      </c>
      <c r="G17" s="95">
        <f t="shared" si="2"/>
        <v>7.4999999999999997E-2</v>
      </c>
      <c r="H17" s="90">
        <f>'Справочно_НЕТТО Свод'!C17</f>
        <v>0</v>
      </c>
      <c r="I17" s="89">
        <f t="shared" si="3"/>
        <v>0</v>
      </c>
      <c r="J17" s="91">
        <f>'Справочно_НЕТТО Свод'!D17</f>
        <v>0</v>
      </c>
      <c r="K17" s="95">
        <f t="shared" si="4"/>
        <v>0</v>
      </c>
      <c r="L17" s="91">
        <f>'Справочно_НЕТТО Свод'!E17</f>
        <v>0</v>
      </c>
      <c r="M17" s="97">
        <f t="shared" si="5"/>
        <v>0</v>
      </c>
    </row>
    <row r="18" spans="1:13" ht="17.25" thickBot="1">
      <c r="A18" s="61"/>
      <c r="B18" s="93" t="s">
        <v>146</v>
      </c>
      <c r="C18" s="98">
        <v>1</v>
      </c>
      <c r="D18" s="86">
        <f t="shared" si="0"/>
        <v>10</v>
      </c>
      <c r="E18" s="95">
        <f t="shared" si="1"/>
        <v>10</v>
      </c>
      <c r="F18" s="96">
        <f>'Справочно_НЕТТО Свод'!B18</f>
        <v>0</v>
      </c>
      <c r="G18" s="95">
        <f t="shared" si="2"/>
        <v>0</v>
      </c>
      <c r="H18" s="90">
        <f>'Справочно_НЕТТО Свод'!C18</f>
        <v>0</v>
      </c>
      <c r="I18" s="89">
        <f t="shared" si="3"/>
        <v>0</v>
      </c>
      <c r="J18" s="91">
        <f>'Справочно_НЕТТО Свод'!D18</f>
        <v>0</v>
      </c>
      <c r="K18" s="95">
        <f t="shared" si="4"/>
        <v>0</v>
      </c>
      <c r="L18" s="91">
        <f>'Справочно_НЕТТО Свод'!E18</f>
        <v>10</v>
      </c>
      <c r="M18" s="97">
        <f t="shared" si="5"/>
        <v>10</v>
      </c>
    </row>
    <row r="19" spans="1:13" ht="33.75" thickBot="1">
      <c r="A19" s="61"/>
      <c r="B19" s="93" t="s">
        <v>225</v>
      </c>
      <c r="C19" s="98">
        <v>200</v>
      </c>
      <c r="D19" s="86">
        <f t="shared" si="0"/>
        <v>80</v>
      </c>
      <c r="E19" s="95">
        <f t="shared" si="1"/>
        <v>0.4</v>
      </c>
      <c r="F19" s="96">
        <f>'Справочно_НЕТТО Свод'!B19</f>
        <v>40</v>
      </c>
      <c r="G19" s="95">
        <f t="shared" si="2"/>
        <v>0.2</v>
      </c>
      <c r="H19" s="90">
        <f>'Справочно_НЕТТО Свод'!C19</f>
        <v>0</v>
      </c>
      <c r="I19" s="89">
        <f t="shared" si="3"/>
        <v>0</v>
      </c>
      <c r="J19" s="91">
        <f>'Справочно_НЕТТО Свод'!D19</f>
        <v>0</v>
      </c>
      <c r="K19" s="95">
        <f t="shared" si="4"/>
        <v>0</v>
      </c>
      <c r="L19" s="91">
        <f>'Справочно_НЕТТО Свод'!E19</f>
        <v>40</v>
      </c>
      <c r="M19" s="97">
        <f t="shared" si="5"/>
        <v>0.2</v>
      </c>
    </row>
    <row r="20" spans="1:13" ht="17.25" thickBot="1">
      <c r="A20" s="61"/>
      <c r="B20" s="93" t="s">
        <v>285</v>
      </c>
      <c r="C20" s="98"/>
      <c r="D20" s="86">
        <f t="shared" si="0"/>
        <v>0</v>
      </c>
      <c r="E20" s="99"/>
      <c r="F20" s="100">
        <f>'Справочно_НЕТТО Свод'!B20</f>
        <v>0</v>
      </c>
      <c r="G20" s="99"/>
      <c r="H20" s="90">
        <f>'Справочно_НЕТТО Свод'!C20</f>
        <v>0</v>
      </c>
      <c r="I20" s="89"/>
      <c r="J20" s="91">
        <f>'Справочно_НЕТТО Свод'!D20</f>
        <v>0</v>
      </c>
      <c r="K20" s="99"/>
      <c r="L20" s="91">
        <f>'Справочно_НЕТТО Свод'!E20</f>
        <v>0</v>
      </c>
      <c r="M20" s="97"/>
    </row>
    <row r="21" spans="1:13" ht="17.25" thickBot="1">
      <c r="A21" s="61"/>
      <c r="B21" s="93" t="s">
        <v>226</v>
      </c>
      <c r="C21" s="98">
        <v>78</v>
      </c>
      <c r="D21" s="86">
        <f t="shared" si="0"/>
        <v>81.599999999999994</v>
      </c>
      <c r="E21" s="95">
        <f t="shared" si="1"/>
        <v>1.046153846153846</v>
      </c>
      <c r="F21" s="96">
        <f>'Справочно_НЕТТО Свод'!B21</f>
        <v>50.1</v>
      </c>
      <c r="G21" s="95">
        <f t="shared" si="2"/>
        <v>0.64230769230769236</v>
      </c>
      <c r="H21" s="90">
        <f>'Справочно_НЕТТО Свод'!C21</f>
        <v>0</v>
      </c>
      <c r="I21" s="89">
        <f t="shared" si="3"/>
        <v>0</v>
      </c>
      <c r="J21" s="91">
        <f>'Справочно_НЕТТО Свод'!D21</f>
        <v>31.5</v>
      </c>
      <c r="K21" s="95">
        <f t="shared" si="4"/>
        <v>0.40384615384615385</v>
      </c>
      <c r="L21" s="91">
        <f>'Справочно_НЕТТО Свод'!E21</f>
        <v>0</v>
      </c>
      <c r="M21" s="97">
        <f t="shared" si="5"/>
        <v>0</v>
      </c>
    </row>
    <row r="22" spans="1:13" ht="17.25" thickBot="1">
      <c r="A22" s="61"/>
      <c r="B22" s="93" t="s">
        <v>227</v>
      </c>
      <c r="C22" s="98">
        <v>40</v>
      </c>
      <c r="D22" s="86">
        <f t="shared" si="0"/>
        <v>0</v>
      </c>
      <c r="E22" s="95">
        <f t="shared" si="1"/>
        <v>0</v>
      </c>
      <c r="F22" s="96">
        <f>'Справочно_НЕТТО Свод'!B22</f>
        <v>0</v>
      </c>
      <c r="G22" s="95">
        <f t="shared" si="2"/>
        <v>0</v>
      </c>
      <c r="H22" s="90">
        <f>'Справочно_НЕТТО Свод'!C22</f>
        <v>0</v>
      </c>
      <c r="I22" s="89">
        <f t="shared" si="3"/>
        <v>0</v>
      </c>
      <c r="J22" s="91">
        <f>'Справочно_НЕТТО Свод'!D22</f>
        <v>0</v>
      </c>
      <c r="K22" s="95">
        <f t="shared" si="4"/>
        <v>0</v>
      </c>
      <c r="L22" s="91">
        <f>'Справочно_НЕТТО Свод'!E22</f>
        <v>0</v>
      </c>
      <c r="M22" s="97">
        <f t="shared" si="5"/>
        <v>0</v>
      </c>
    </row>
    <row r="23" spans="1:13" ht="17.25" thickBot="1">
      <c r="A23" s="61"/>
      <c r="B23" s="93" t="s">
        <v>228</v>
      </c>
      <c r="C23" s="98">
        <v>53</v>
      </c>
      <c r="D23" s="86">
        <f t="shared" si="0"/>
        <v>80.975999999999999</v>
      </c>
      <c r="E23" s="95">
        <f t="shared" si="1"/>
        <v>1.5278490566037735</v>
      </c>
      <c r="F23" s="96">
        <f>'Справочно_НЕТТО Свод'!B23</f>
        <v>7.4</v>
      </c>
      <c r="G23" s="95">
        <f t="shared" si="2"/>
        <v>0.13962264150943396</v>
      </c>
      <c r="H23" s="90">
        <f>'Справочно_НЕТТО Свод'!C23</f>
        <v>0</v>
      </c>
      <c r="I23" s="89">
        <f t="shared" si="3"/>
        <v>0</v>
      </c>
      <c r="J23" s="91">
        <f>'Справочно_НЕТТО Свод'!D23</f>
        <v>73.575999999999993</v>
      </c>
      <c r="K23" s="95">
        <f t="shared" si="4"/>
        <v>1.3882264150943395</v>
      </c>
      <c r="L23" s="91">
        <f>'Справочно_НЕТТО Свод'!E23</f>
        <v>0</v>
      </c>
      <c r="M23" s="97">
        <f t="shared" si="5"/>
        <v>0</v>
      </c>
    </row>
    <row r="24" spans="1:13" ht="17.25" thickBot="1">
      <c r="A24" s="61"/>
      <c r="B24" s="93" t="s">
        <v>157</v>
      </c>
      <c r="C24" s="98">
        <v>40</v>
      </c>
      <c r="D24" s="86">
        <f t="shared" si="0"/>
        <v>6.1</v>
      </c>
      <c r="E24" s="95">
        <f t="shared" si="1"/>
        <v>0.1525</v>
      </c>
      <c r="F24" s="96">
        <f>'Справочно_НЕТТО Свод'!B24</f>
        <v>0</v>
      </c>
      <c r="G24" s="95">
        <f t="shared" si="2"/>
        <v>0</v>
      </c>
      <c r="H24" s="90">
        <f>'Справочно_НЕТТО Свод'!C24</f>
        <v>0</v>
      </c>
      <c r="I24" s="89">
        <f t="shared" si="3"/>
        <v>0</v>
      </c>
      <c r="J24" s="91">
        <f>'Справочно_НЕТТО Свод'!D24</f>
        <v>6.1</v>
      </c>
      <c r="K24" s="95">
        <f t="shared" si="4"/>
        <v>0.1525</v>
      </c>
      <c r="L24" s="91">
        <f>'Справочно_НЕТТО Свод'!E24</f>
        <v>0</v>
      </c>
      <c r="M24" s="97">
        <f t="shared" si="5"/>
        <v>0</v>
      </c>
    </row>
    <row r="25" spans="1:13" ht="17.25" thickBot="1">
      <c r="A25" s="61"/>
      <c r="B25" s="93" t="s">
        <v>160</v>
      </c>
      <c r="C25" s="98">
        <v>37</v>
      </c>
      <c r="D25" s="86">
        <f t="shared" si="0"/>
        <v>0</v>
      </c>
      <c r="E25" s="95">
        <f t="shared" si="1"/>
        <v>0</v>
      </c>
      <c r="F25" s="96">
        <f>'Справочно_НЕТТО Свод'!B25</f>
        <v>0</v>
      </c>
      <c r="G25" s="95">
        <f t="shared" si="2"/>
        <v>0</v>
      </c>
      <c r="H25" s="90">
        <f>'Справочно_НЕТТО Свод'!C25</f>
        <v>0</v>
      </c>
      <c r="I25" s="89">
        <f t="shared" si="3"/>
        <v>0</v>
      </c>
      <c r="J25" s="91">
        <f>'Справочно_НЕТТО Свод'!D25</f>
        <v>0</v>
      </c>
      <c r="K25" s="95">
        <f t="shared" si="4"/>
        <v>0</v>
      </c>
      <c r="L25" s="91">
        <f>'Справочно_НЕТТО Свод'!E25</f>
        <v>0</v>
      </c>
      <c r="M25" s="97">
        <f t="shared" si="5"/>
        <v>0</v>
      </c>
    </row>
    <row r="26" spans="1:13" ht="32.25" customHeight="1" thickBot="1">
      <c r="A26" s="61"/>
      <c r="B26" s="93" t="s">
        <v>161</v>
      </c>
      <c r="C26" s="98"/>
      <c r="D26" s="86">
        <f t="shared" si="0"/>
        <v>0</v>
      </c>
      <c r="E26" s="95"/>
      <c r="F26" s="96">
        <f>'Справочно_НЕТТО Свод'!B26</f>
        <v>0</v>
      </c>
      <c r="G26" s="95"/>
      <c r="H26" s="90">
        <f>'Справочно_НЕТТО Свод'!C26</f>
        <v>0</v>
      </c>
      <c r="I26" s="89"/>
      <c r="J26" s="91">
        <f>'Справочно_НЕТТО Свод'!D26</f>
        <v>0</v>
      </c>
      <c r="K26" s="95"/>
      <c r="L26" s="91">
        <f>'Справочно_НЕТТО Свод'!E26</f>
        <v>0</v>
      </c>
      <c r="M26" s="97"/>
    </row>
    <row r="27" spans="1:13" ht="17.25" thickBot="1">
      <c r="A27" s="61"/>
      <c r="B27" s="93" t="s">
        <v>163</v>
      </c>
      <c r="C27" s="98">
        <v>350</v>
      </c>
      <c r="D27" s="86">
        <f t="shared" si="0"/>
        <v>0</v>
      </c>
      <c r="E27" s="95">
        <f t="shared" si="1"/>
        <v>0</v>
      </c>
      <c r="F27" s="96">
        <f>'Справочно_НЕТТО Свод'!B27</f>
        <v>0</v>
      </c>
      <c r="G27" s="95">
        <f t="shared" si="2"/>
        <v>0</v>
      </c>
      <c r="H27" s="90">
        <f>'Справочно_НЕТТО Свод'!C27</f>
        <v>0</v>
      </c>
      <c r="I27" s="89">
        <f t="shared" si="3"/>
        <v>0</v>
      </c>
      <c r="J27" s="91">
        <f>'Справочно_НЕТТО Свод'!D27</f>
        <v>0</v>
      </c>
      <c r="K27" s="95">
        <f t="shared" si="4"/>
        <v>0</v>
      </c>
      <c r="L27" s="91">
        <f>'Справочно_НЕТТО Свод'!E27</f>
        <v>0</v>
      </c>
      <c r="M27" s="97">
        <f t="shared" si="5"/>
        <v>0</v>
      </c>
    </row>
    <row r="28" spans="1:13" ht="17.25" thickBot="1">
      <c r="A28" s="61"/>
      <c r="B28" s="93" t="s">
        <v>229</v>
      </c>
      <c r="C28" s="98">
        <v>180</v>
      </c>
      <c r="D28" s="86">
        <f t="shared" si="0"/>
        <v>0</v>
      </c>
      <c r="E28" s="95">
        <f t="shared" si="1"/>
        <v>0</v>
      </c>
      <c r="F28" s="96">
        <f>'Справочно_НЕТТО Свод'!B28</f>
        <v>0</v>
      </c>
      <c r="G28" s="95">
        <f t="shared" si="2"/>
        <v>0</v>
      </c>
      <c r="H28" s="90">
        <f>'Справочно_НЕТТО Свод'!C28</f>
        <v>0</v>
      </c>
      <c r="I28" s="89">
        <f t="shared" si="3"/>
        <v>0</v>
      </c>
      <c r="J28" s="91">
        <f>'Справочно_НЕТТО Свод'!D28</f>
        <v>0</v>
      </c>
      <c r="K28" s="95">
        <f t="shared" si="4"/>
        <v>0</v>
      </c>
      <c r="L28" s="91">
        <f>'Справочно_НЕТТО Свод'!E28</f>
        <v>0</v>
      </c>
      <c r="M28" s="97">
        <f t="shared" si="5"/>
        <v>0</v>
      </c>
    </row>
    <row r="29" spans="1:13" ht="17.25" thickBot="1">
      <c r="A29" s="61"/>
      <c r="B29" s="93" t="s">
        <v>167</v>
      </c>
      <c r="C29" s="98">
        <v>60</v>
      </c>
      <c r="D29" s="86">
        <f t="shared" si="0"/>
        <v>32</v>
      </c>
      <c r="E29" s="95">
        <f t="shared" si="1"/>
        <v>0.53333333333333333</v>
      </c>
      <c r="F29" s="96">
        <f>'Справочно_НЕТТО Свод'!B29</f>
        <v>32</v>
      </c>
      <c r="G29" s="95">
        <f t="shared" si="2"/>
        <v>0.53333333333333333</v>
      </c>
      <c r="H29" s="90">
        <f>'Справочно_НЕТТО Свод'!C29</f>
        <v>0</v>
      </c>
      <c r="I29" s="89">
        <f t="shared" si="3"/>
        <v>0</v>
      </c>
      <c r="J29" s="91">
        <f>'Справочно_НЕТТО Свод'!D29</f>
        <v>0</v>
      </c>
      <c r="K29" s="95">
        <f t="shared" si="4"/>
        <v>0</v>
      </c>
      <c r="L29" s="91">
        <f>'Справочно_НЕТТО Свод'!E29</f>
        <v>0</v>
      </c>
      <c r="M29" s="97">
        <f t="shared" si="5"/>
        <v>0</v>
      </c>
    </row>
    <row r="30" spans="1:13" ht="17.25" thickBot="1">
      <c r="A30" s="61"/>
      <c r="B30" s="93" t="s">
        <v>93</v>
      </c>
      <c r="C30" s="98">
        <v>15</v>
      </c>
      <c r="D30" s="86">
        <f t="shared" si="0"/>
        <v>0</v>
      </c>
      <c r="E30" s="95">
        <f t="shared" si="1"/>
        <v>0</v>
      </c>
      <c r="F30" s="96">
        <f>'Справочно_НЕТТО Свод'!B30</f>
        <v>0</v>
      </c>
      <c r="G30" s="95">
        <f t="shared" si="2"/>
        <v>0</v>
      </c>
      <c r="H30" s="90">
        <f>'Справочно_НЕТТО Свод'!C30</f>
        <v>0</v>
      </c>
      <c r="I30" s="89">
        <f t="shared" si="3"/>
        <v>0</v>
      </c>
      <c r="J30" s="91">
        <f>'Справочно_НЕТТО Свод'!D30</f>
        <v>0</v>
      </c>
      <c r="K30" s="95">
        <f t="shared" si="4"/>
        <v>0</v>
      </c>
      <c r="L30" s="91">
        <f>'Справочно_НЕТТО Свод'!E30</f>
        <v>0</v>
      </c>
      <c r="M30" s="97">
        <f t="shared" si="5"/>
        <v>0</v>
      </c>
    </row>
    <row r="31" spans="1:13" ht="17.25" thickBot="1">
      <c r="A31" s="61"/>
      <c r="B31" s="93" t="s">
        <v>89</v>
      </c>
      <c r="C31" s="98">
        <v>10</v>
      </c>
      <c r="D31" s="86">
        <f t="shared" si="0"/>
        <v>0.6</v>
      </c>
      <c r="E31" s="95">
        <f t="shared" si="1"/>
        <v>0.06</v>
      </c>
      <c r="F31" s="96">
        <f>'Справочно_НЕТТО Свод'!B31</f>
        <v>0.6</v>
      </c>
      <c r="G31" s="95">
        <f t="shared" si="2"/>
        <v>0.06</v>
      </c>
      <c r="H31" s="90">
        <f>'Справочно_НЕТТО Свод'!C31</f>
        <v>0</v>
      </c>
      <c r="I31" s="89">
        <f t="shared" si="3"/>
        <v>0</v>
      </c>
      <c r="J31" s="91">
        <f>'Справочно_НЕТТО Свод'!D31</f>
        <v>0</v>
      </c>
      <c r="K31" s="95">
        <f t="shared" si="4"/>
        <v>0</v>
      </c>
      <c r="L31" s="91">
        <f>'Справочно_НЕТТО Свод'!E31</f>
        <v>0</v>
      </c>
      <c r="M31" s="97">
        <f t="shared" si="5"/>
        <v>0</v>
      </c>
    </row>
    <row r="32" spans="1:13" ht="17.25" thickBot="1">
      <c r="A32" s="61"/>
      <c r="B32" s="93" t="s">
        <v>495</v>
      </c>
      <c r="C32" s="98">
        <v>35</v>
      </c>
      <c r="D32" s="86">
        <f t="shared" si="0"/>
        <v>1.2000000000000002</v>
      </c>
      <c r="E32" s="95">
        <f t="shared" si="1"/>
        <v>3.4285714285714287E-2</v>
      </c>
      <c r="F32" s="96">
        <f>'Справочно_НЕТТО Свод'!B32</f>
        <v>0.8</v>
      </c>
      <c r="G32" s="95">
        <f t="shared" si="2"/>
        <v>2.2857142857142857E-2</v>
      </c>
      <c r="H32" s="90">
        <f>'Справочно_НЕТТО Свод'!C32</f>
        <v>0</v>
      </c>
      <c r="I32" s="89">
        <f t="shared" si="3"/>
        <v>0</v>
      </c>
      <c r="J32" s="91">
        <f>'Справочно_НЕТТО Свод'!D32</f>
        <v>0.4</v>
      </c>
      <c r="K32" s="95">
        <f t="shared" si="4"/>
        <v>1.1428571428571429E-2</v>
      </c>
      <c r="L32" s="91">
        <f>'Справочно_НЕТТО Свод'!E32</f>
        <v>0</v>
      </c>
      <c r="M32" s="97">
        <f t="shared" si="5"/>
        <v>0</v>
      </c>
    </row>
    <row r="33" spans="1:13" ht="17.25" thickBot="1">
      <c r="A33" s="61"/>
      <c r="B33" s="93" t="s">
        <v>80</v>
      </c>
      <c r="C33" s="98">
        <v>18</v>
      </c>
      <c r="D33" s="86">
        <f t="shared" si="0"/>
        <v>29.18</v>
      </c>
      <c r="E33" s="95">
        <f t="shared" si="1"/>
        <v>1.6211111111111112</v>
      </c>
      <c r="F33" s="96">
        <f>'Справочно_НЕТТО Свод'!B33</f>
        <v>8.0400000000000009</v>
      </c>
      <c r="G33" s="95">
        <f t="shared" si="2"/>
        <v>0.44666666666666671</v>
      </c>
      <c r="H33" s="90">
        <f>'Справочно_НЕТТО Свод'!C33</f>
        <v>0</v>
      </c>
      <c r="I33" s="89">
        <f t="shared" si="3"/>
        <v>0</v>
      </c>
      <c r="J33" s="91">
        <f>'Справочно_НЕТТО Свод'!D33</f>
        <v>17.14</v>
      </c>
      <c r="K33" s="95">
        <f t="shared" si="4"/>
        <v>0.9522222222222223</v>
      </c>
      <c r="L33" s="91">
        <f>'Справочно_НЕТТО Свод'!E33</f>
        <v>4</v>
      </c>
      <c r="M33" s="97">
        <f t="shared" si="5"/>
        <v>0.22222222222222221</v>
      </c>
    </row>
    <row r="34" spans="1:13" ht="17.25" thickBot="1">
      <c r="A34" s="61"/>
      <c r="B34" s="93" t="s">
        <v>79</v>
      </c>
      <c r="C34" s="235"/>
      <c r="D34" s="86">
        <f t="shared" si="0"/>
        <v>0</v>
      </c>
      <c r="E34" s="95"/>
      <c r="F34" s="96">
        <f>'Справочно_НЕТТО Свод'!B34</f>
        <v>0</v>
      </c>
      <c r="G34" s="95"/>
      <c r="H34" s="90">
        <f>'Справочно_НЕТТО Свод'!C34</f>
        <v>0</v>
      </c>
      <c r="I34" s="89"/>
      <c r="J34" s="91">
        <f>'Справочно_НЕТТО Свод'!D34</f>
        <v>0</v>
      </c>
      <c r="K34" s="95"/>
      <c r="L34" s="91">
        <f>'Справочно_НЕТТО Свод'!E34</f>
        <v>0</v>
      </c>
      <c r="M34" s="97"/>
    </row>
    <row r="35" spans="1:13" ht="17.25" thickBot="1">
      <c r="A35" s="61"/>
      <c r="B35" s="93" t="s">
        <v>230</v>
      </c>
      <c r="C35" s="98">
        <v>40</v>
      </c>
      <c r="D35" s="86">
        <f t="shared" si="0"/>
        <v>16.600000000000001</v>
      </c>
      <c r="E35" s="95">
        <f t="shared" si="1"/>
        <v>0.41500000000000004</v>
      </c>
      <c r="F35" s="96">
        <f>'Справочно_НЕТТО Свод'!B35</f>
        <v>14.6</v>
      </c>
      <c r="G35" s="95">
        <f t="shared" si="2"/>
        <v>0.36499999999999999</v>
      </c>
      <c r="H35" s="90">
        <f>'Справочно_НЕТТО Свод'!C35</f>
        <v>0</v>
      </c>
      <c r="I35" s="89">
        <f t="shared" si="3"/>
        <v>0</v>
      </c>
      <c r="J35" s="91">
        <f>'Справочно_НЕТТО Свод'!D35</f>
        <v>0</v>
      </c>
      <c r="K35" s="95">
        <f t="shared" si="4"/>
        <v>0</v>
      </c>
      <c r="L35" s="91">
        <f>'Справочно_НЕТТО Свод'!E35</f>
        <v>2</v>
      </c>
      <c r="M35" s="97">
        <f t="shared" si="5"/>
        <v>0.05</v>
      </c>
    </row>
    <row r="36" spans="1:13" ht="17.25" thickBot="1">
      <c r="A36" s="61"/>
      <c r="B36" s="93" t="s">
        <v>87</v>
      </c>
      <c r="C36" s="98">
        <v>35</v>
      </c>
      <c r="D36" s="86">
        <f t="shared" si="0"/>
        <v>50.900000000000006</v>
      </c>
      <c r="E36" s="95">
        <f t="shared" si="1"/>
        <v>1.4542857142857144</v>
      </c>
      <c r="F36" s="96">
        <f>'Справочно_НЕТТО Свод'!B36</f>
        <v>16.100000000000001</v>
      </c>
      <c r="G36" s="95">
        <f t="shared" si="2"/>
        <v>0.46</v>
      </c>
      <c r="H36" s="90">
        <f>'Справочно_НЕТТО Свод'!C36</f>
        <v>0</v>
      </c>
      <c r="I36" s="89">
        <f t="shared" si="3"/>
        <v>0</v>
      </c>
      <c r="J36" s="91">
        <f>'Справочно_НЕТТО Свод'!D36</f>
        <v>13</v>
      </c>
      <c r="K36" s="95">
        <f t="shared" si="4"/>
        <v>0.37142857142857144</v>
      </c>
      <c r="L36" s="91">
        <f>'Справочно_НЕТТО Свод'!E36</f>
        <v>21.8</v>
      </c>
      <c r="M36" s="97">
        <f t="shared" si="5"/>
        <v>0.62285714285714289</v>
      </c>
    </row>
    <row r="37" spans="1:13" ht="17.25" thickBot="1">
      <c r="A37" s="101"/>
      <c r="B37" s="93" t="s">
        <v>231</v>
      </c>
      <c r="C37" s="98">
        <v>15</v>
      </c>
      <c r="D37" s="86">
        <f t="shared" si="0"/>
        <v>0</v>
      </c>
      <c r="E37" s="95">
        <f t="shared" si="1"/>
        <v>0</v>
      </c>
      <c r="F37" s="96">
        <f>'Справочно_НЕТТО Свод'!B37</f>
        <v>0</v>
      </c>
      <c r="G37" s="95">
        <f t="shared" si="2"/>
        <v>0</v>
      </c>
      <c r="H37" s="90">
        <f>'Справочно_НЕТТО Свод'!C37</f>
        <v>0</v>
      </c>
      <c r="I37" s="89">
        <f t="shared" si="3"/>
        <v>0</v>
      </c>
      <c r="J37" s="91">
        <f>'Справочно_НЕТТО Свод'!D37</f>
        <v>0</v>
      </c>
      <c r="K37" s="95">
        <f t="shared" si="4"/>
        <v>0</v>
      </c>
      <c r="L37" s="91">
        <f>'Справочно_НЕТТО Свод'!E37</f>
        <v>0</v>
      </c>
      <c r="M37" s="97">
        <f t="shared" si="5"/>
        <v>0</v>
      </c>
    </row>
    <row r="38" spans="1:13" ht="17.25" thickBot="1">
      <c r="B38" s="93" t="s">
        <v>98</v>
      </c>
      <c r="C38" s="98">
        <v>2</v>
      </c>
      <c r="D38" s="86">
        <f t="shared" si="0"/>
        <v>1.7000000000000002</v>
      </c>
      <c r="E38" s="95">
        <f t="shared" si="1"/>
        <v>0.85000000000000009</v>
      </c>
      <c r="F38" s="96">
        <f>'Справочно_НЕТТО Свод'!B38</f>
        <v>0.9</v>
      </c>
      <c r="G38" s="95">
        <f t="shared" si="2"/>
        <v>0.45</v>
      </c>
      <c r="H38" s="90">
        <f>'Справочно_НЕТТО Свод'!C38</f>
        <v>0</v>
      </c>
      <c r="I38" s="89">
        <f t="shared" si="3"/>
        <v>0</v>
      </c>
      <c r="J38" s="91">
        <f>'Справочно_НЕТТО Свод'!D38</f>
        <v>0</v>
      </c>
      <c r="K38" s="95">
        <f t="shared" si="4"/>
        <v>0</v>
      </c>
      <c r="L38" s="91">
        <f>'Справочно_НЕТТО Свод'!E38</f>
        <v>0.8</v>
      </c>
      <c r="M38" s="97">
        <f t="shared" si="5"/>
        <v>0.4</v>
      </c>
    </row>
    <row r="39" spans="1:13" ht="17.25" thickBot="1">
      <c r="B39" s="93" t="s">
        <v>183</v>
      </c>
      <c r="C39" s="98">
        <v>3.2</v>
      </c>
      <c r="D39" s="86">
        <f t="shared" si="0"/>
        <v>0</v>
      </c>
      <c r="E39" s="95">
        <f t="shared" si="1"/>
        <v>0</v>
      </c>
      <c r="F39" s="96">
        <f>'Справочно_НЕТТО Свод'!B39</f>
        <v>0</v>
      </c>
      <c r="G39" s="95">
        <f t="shared" si="2"/>
        <v>0</v>
      </c>
      <c r="H39" s="90">
        <f>'Справочно_НЕТТО Свод'!C39</f>
        <v>0</v>
      </c>
      <c r="I39" s="89">
        <f t="shared" si="3"/>
        <v>0</v>
      </c>
      <c r="J39" s="91">
        <f>'Справочно_НЕТТО Свод'!D39</f>
        <v>0</v>
      </c>
      <c r="K39" s="95">
        <f t="shared" si="4"/>
        <v>0</v>
      </c>
      <c r="L39" s="91">
        <f>'Справочно_НЕТТО Свод'!E39</f>
        <v>0</v>
      </c>
      <c r="M39" s="97">
        <f t="shared" si="5"/>
        <v>0</v>
      </c>
    </row>
    <row r="40" spans="1:13" ht="17.25" thickBot="1">
      <c r="B40" s="93" t="s">
        <v>232</v>
      </c>
      <c r="C40" s="98">
        <v>0.3</v>
      </c>
      <c r="D40" s="86">
        <f t="shared" si="0"/>
        <v>2</v>
      </c>
      <c r="E40" s="95">
        <f t="shared" si="1"/>
        <v>6.666666666666667</v>
      </c>
      <c r="F40" s="96">
        <f>'Справочно_НЕТТО Свод'!B40</f>
        <v>0</v>
      </c>
      <c r="G40" s="95">
        <f t="shared" si="2"/>
        <v>0</v>
      </c>
      <c r="H40" s="90">
        <f>'Справочно_НЕТТО Свод'!C40</f>
        <v>0</v>
      </c>
      <c r="I40" s="89">
        <f t="shared" si="3"/>
        <v>0</v>
      </c>
      <c r="J40" s="91">
        <f>'Справочно_НЕТТО Свод'!D40</f>
        <v>0</v>
      </c>
      <c r="K40" s="95">
        <f t="shared" si="4"/>
        <v>0</v>
      </c>
      <c r="L40" s="91">
        <f>'Справочно_НЕТТО Свод'!E40</f>
        <v>2</v>
      </c>
      <c r="M40" s="97">
        <f t="shared" si="5"/>
        <v>6.666666666666667</v>
      </c>
    </row>
    <row r="41" spans="1:13" ht="17.25" thickBot="1">
      <c r="B41" s="93" t="s">
        <v>187</v>
      </c>
      <c r="C41" s="98">
        <v>5</v>
      </c>
      <c r="D41" s="86">
        <f t="shared" si="0"/>
        <v>3.01</v>
      </c>
      <c r="E41" s="95">
        <f t="shared" si="1"/>
        <v>0.60199999999999998</v>
      </c>
      <c r="F41" s="96">
        <f>'Справочно_НЕТТО Свод'!B41</f>
        <v>0.59</v>
      </c>
      <c r="G41" s="95">
        <f t="shared" si="2"/>
        <v>0.11799999999999999</v>
      </c>
      <c r="H41" s="90">
        <f>'Справочно_НЕТТО Свод'!C41</f>
        <v>0</v>
      </c>
      <c r="I41" s="89">
        <f t="shared" si="3"/>
        <v>0</v>
      </c>
      <c r="J41" s="91">
        <f>'Справочно_НЕТТО Свод'!D41</f>
        <v>1.8199999999999998</v>
      </c>
      <c r="K41" s="95">
        <f t="shared" si="4"/>
        <v>0.36399999999999999</v>
      </c>
      <c r="L41" s="91">
        <f>'Справочно_НЕТТО Свод'!E41</f>
        <v>0.6</v>
      </c>
      <c r="M41" s="97">
        <f t="shared" si="5"/>
        <v>0.12</v>
      </c>
    </row>
    <row r="42" spans="1:13" ht="17.25" thickBot="1">
      <c r="B42" s="93" t="s">
        <v>189</v>
      </c>
      <c r="C42" s="98">
        <v>4</v>
      </c>
      <c r="D42" s="86">
        <f t="shared" si="0"/>
        <v>1.8</v>
      </c>
      <c r="E42" s="95">
        <f t="shared" si="1"/>
        <v>0.45</v>
      </c>
      <c r="F42" s="96">
        <f>'Справочно_НЕТТО Свод'!B42</f>
        <v>0.9</v>
      </c>
      <c r="G42" s="95">
        <f t="shared" si="2"/>
        <v>0.22500000000000001</v>
      </c>
      <c r="H42" s="90">
        <f>'Справочно_НЕТТО Свод'!C42</f>
        <v>0</v>
      </c>
      <c r="I42" s="89">
        <f t="shared" si="3"/>
        <v>0</v>
      </c>
      <c r="J42" s="91">
        <f>'Справочно_НЕТТО Свод'!D42</f>
        <v>0.9</v>
      </c>
      <c r="K42" s="95">
        <f t="shared" si="4"/>
        <v>0.22500000000000001</v>
      </c>
      <c r="L42" s="91">
        <f>'Справочно_НЕТТО Свод'!E42</f>
        <v>0</v>
      </c>
      <c r="M42" s="97">
        <f t="shared" si="5"/>
        <v>0</v>
      </c>
    </row>
    <row r="43" spans="1:13" ht="17.25" thickBot="1">
      <c r="B43" s="93" t="s">
        <v>233</v>
      </c>
      <c r="C43" s="98">
        <v>2</v>
      </c>
      <c r="D43" s="86">
        <f t="shared" si="0"/>
        <v>0.08</v>
      </c>
      <c r="E43" s="95">
        <f t="shared" si="1"/>
        <v>0.04</v>
      </c>
      <c r="F43" s="96">
        <f>'Справочно_НЕТТО Свод'!B43</f>
        <v>0</v>
      </c>
      <c r="G43" s="95">
        <f t="shared" si="2"/>
        <v>0</v>
      </c>
      <c r="H43" s="90">
        <f>'Справочно_НЕТТО Свод'!C43</f>
        <v>0</v>
      </c>
      <c r="I43" s="89">
        <f t="shared" si="3"/>
        <v>0</v>
      </c>
      <c r="J43" s="91">
        <f>'Справочно_НЕТТО Свод'!D43</f>
        <v>0.08</v>
      </c>
      <c r="K43" s="95">
        <f t="shared" si="4"/>
        <v>0.04</v>
      </c>
      <c r="L43" s="91">
        <f>'Справочно_НЕТТО Свод'!E43</f>
        <v>0</v>
      </c>
      <c r="M43" s="97">
        <f t="shared" si="5"/>
        <v>0</v>
      </c>
    </row>
    <row r="44" spans="1:13">
      <c r="B44" s="93" t="s">
        <v>191</v>
      </c>
      <c r="C44" s="94"/>
      <c r="D44" s="86">
        <f t="shared" si="0"/>
        <v>0</v>
      </c>
      <c r="E44" s="95"/>
      <c r="F44" s="96">
        <f>'Справочно_НЕТТО Свод'!B44</f>
        <v>0</v>
      </c>
      <c r="G44" s="95"/>
      <c r="H44" s="90">
        <f>'Справочно_НЕТТО Свод'!C44</f>
        <v>0</v>
      </c>
      <c r="I44" s="89"/>
      <c r="J44" s="91">
        <f>'Справочно_НЕТТО Свод'!D44</f>
        <v>0</v>
      </c>
      <c r="K44" s="95"/>
      <c r="L44" s="91">
        <f>'Справочно_НЕТТО Свод'!E44</f>
        <v>0</v>
      </c>
      <c r="M44" s="97"/>
    </row>
    <row r="45" spans="1:13" ht="17.25" thickBot="1">
      <c r="B45" s="102"/>
      <c r="C45" s="103">
        <f>SUM(C6:C43)</f>
        <v>2350.5</v>
      </c>
      <c r="D45" s="104">
        <f>F45+H45+J45+L45</f>
        <v>1172.9593333333335</v>
      </c>
      <c r="E45" s="105"/>
      <c r="F45" s="106">
        <f>SUM(F6:F44)</f>
        <v>406.93000000000006</v>
      </c>
      <c r="G45" s="105"/>
      <c r="H45" s="107">
        <f>SUM(H6:H44)</f>
        <v>0</v>
      </c>
      <c r="I45" s="105"/>
      <c r="J45" s="108">
        <f>SUM(J6:J44)</f>
        <v>625.82933333333347</v>
      </c>
      <c r="K45" s="105"/>
      <c r="L45" s="108">
        <f>SUM(L6:L44)</f>
        <v>140.20000000000002</v>
      </c>
      <c r="M45" s="109"/>
    </row>
    <row r="46" spans="1:13">
      <c r="D46" s="110">
        <f>D45-'Справочно_НЕТТО Свод'!F45</f>
        <v>0</v>
      </c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Структура</vt:lpstr>
      <vt:lpstr>Меню</vt:lpstr>
      <vt:lpstr>Расчёт ХЭХ</vt:lpstr>
      <vt:lpstr>П и ЭЦ_СанПин</vt:lpstr>
      <vt:lpstr>Выполнение норм</vt:lpstr>
      <vt:lpstr>Справочно_Нетто</vt:lpstr>
      <vt:lpstr>Справочно_НЕТТО Свод</vt:lpstr>
      <vt:lpstr>Справочно_ведомость контроля</vt:lpstr>
      <vt:lpstr>'Выполнение норм'!Область_печати</vt:lpstr>
      <vt:lpstr>Меню!Область_печати</vt:lpstr>
      <vt:lpstr>'П и ЭЦ_СанПин'!Область_печати</vt:lpstr>
      <vt:lpstr>Справочно_Нетто!Область_печати</vt:lpstr>
      <vt:lpstr>'Справочно_НЕТТО Свод'!Область_печати</vt:lpstr>
      <vt:lpstr>Структура!Область_печати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Родина Валентина Ф.</cp:lastModifiedBy>
  <cp:revision>13</cp:revision>
  <cp:lastPrinted>2023-02-17T09:24:49Z</cp:lastPrinted>
  <dcterms:created xsi:type="dcterms:W3CDTF">2022-05-12T15:12:18Z</dcterms:created>
  <dcterms:modified xsi:type="dcterms:W3CDTF">2023-02-17T09:25:56Z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